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BD1" lockStructure="1"/>
  <bookViews>
    <workbookView xWindow="0" yWindow="0" windowWidth="15480" windowHeight="7755" activeTab="2"/>
  </bookViews>
  <sheets>
    <sheet name="Cover Letter" sheetId="4" r:id="rId1"/>
    <sheet name="General Fund" sheetId="1" r:id="rId2"/>
    <sheet name="Electric Fund" sheetId="2" r:id="rId3"/>
    <sheet name="Water Fund" sheetId="3" r:id="rId4"/>
  </sheets>
  <definedNames>
    <definedName name="_xlnm.Print_Area" localSheetId="1">'General Fund'!$A$1:$M$109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2" l="1"/>
  <c r="G65" i="2"/>
  <c r="E65" i="2"/>
  <c r="L109" i="1"/>
  <c r="G83" i="1"/>
  <c r="G67" i="1"/>
  <c r="L81" i="1"/>
  <c r="I80" i="1"/>
  <c r="I79" i="1"/>
  <c r="G81" i="1"/>
  <c r="I74" i="1"/>
  <c r="I72" i="1"/>
  <c r="I71" i="1"/>
  <c r="I70" i="1"/>
  <c r="L67" i="1"/>
  <c r="L58" i="1"/>
  <c r="I58" i="1"/>
  <c r="L49" i="1"/>
  <c r="I26" i="1"/>
  <c r="I25" i="1"/>
  <c r="I24" i="1"/>
  <c r="I23" i="1"/>
  <c r="I22" i="1"/>
  <c r="I15" i="1"/>
  <c r="I14" i="1"/>
  <c r="I13" i="1"/>
  <c r="I11" i="1"/>
  <c r="I10" i="1"/>
  <c r="I9" i="1"/>
  <c r="I8" i="1"/>
  <c r="I7" i="1"/>
  <c r="I6" i="1"/>
  <c r="I39" i="1"/>
  <c r="I38" i="1"/>
  <c r="I37" i="1"/>
  <c r="I36" i="1"/>
  <c r="I77" i="1"/>
  <c r="L103" i="1"/>
  <c r="I93" i="1"/>
  <c r="I92" i="1"/>
  <c r="I90" i="1"/>
  <c r="I89" i="1"/>
  <c r="I88" i="1"/>
  <c r="I86" i="1"/>
  <c r="E83" i="1"/>
  <c r="E49" i="1"/>
  <c r="E67" i="1"/>
  <c r="E58" i="1"/>
  <c r="E75" i="1"/>
  <c r="E81" i="1" s="1"/>
  <c r="G53" i="1"/>
  <c r="G58" i="1" s="1"/>
  <c r="I5" i="1"/>
  <c r="G12" i="1"/>
  <c r="I12" i="1" s="1"/>
  <c r="I39" i="3"/>
  <c r="I38" i="3"/>
  <c r="I34" i="3"/>
  <c r="I33" i="3"/>
  <c r="I26" i="3"/>
  <c r="I25" i="3"/>
  <c r="I24" i="3"/>
  <c r="I23" i="3"/>
  <c r="I22" i="3"/>
  <c r="I21" i="3"/>
  <c r="I19" i="3"/>
  <c r="I17" i="3"/>
  <c r="I16" i="3"/>
  <c r="I15" i="3"/>
  <c r="I14" i="3"/>
  <c r="I11" i="3"/>
  <c r="I10" i="3"/>
  <c r="I9" i="3"/>
  <c r="I7" i="3"/>
  <c r="I6" i="3"/>
  <c r="L58" i="2"/>
  <c r="L42" i="2"/>
  <c r="G58" i="2"/>
  <c r="I56" i="2"/>
  <c r="I55" i="2"/>
  <c r="I54" i="2"/>
  <c r="I53" i="2"/>
  <c r="I52" i="2"/>
  <c r="I50" i="2"/>
  <c r="I49" i="2"/>
  <c r="I48" i="2"/>
  <c r="I47" i="2"/>
  <c r="I46" i="2"/>
  <c r="I45" i="2"/>
  <c r="I31" i="2"/>
  <c r="I29" i="2"/>
  <c r="I27" i="2"/>
  <c r="I26" i="2"/>
  <c r="I25" i="2"/>
  <c r="I24" i="2"/>
  <c r="I23" i="2"/>
  <c r="I22" i="2"/>
  <c r="I19" i="2"/>
  <c r="I17" i="2"/>
  <c r="I15" i="2"/>
  <c r="I14" i="2"/>
  <c r="I13" i="2"/>
  <c r="I12" i="2"/>
  <c r="I11" i="2"/>
  <c r="I10" i="2"/>
  <c r="I9" i="2"/>
  <c r="I8" i="2"/>
  <c r="I7" i="2"/>
  <c r="I6" i="2"/>
  <c r="I5" i="2"/>
  <c r="I81" i="1" l="1"/>
  <c r="G49" i="1"/>
  <c r="L59" i="3"/>
  <c r="L47" i="3"/>
  <c r="I56" i="3"/>
  <c r="I55" i="3"/>
  <c r="I54" i="3"/>
  <c r="I53" i="3"/>
  <c r="I52" i="3"/>
  <c r="I51" i="3"/>
  <c r="I28" i="3"/>
  <c r="G59" i="3"/>
  <c r="I59" i="3" l="1"/>
  <c r="E59" i="3"/>
  <c r="I47" i="3" l="1"/>
  <c r="I58" i="2"/>
  <c r="I42" i="2"/>
  <c r="G47" i="3" l="1"/>
  <c r="E47" i="3"/>
  <c r="I20" i="1"/>
  <c r="G32" i="2" l="1"/>
  <c r="E58" i="2"/>
  <c r="E42" i="2"/>
  <c r="G42" i="2" l="1"/>
  <c r="I109" i="1"/>
  <c r="I87" i="1" l="1"/>
  <c r="G103" i="1"/>
  <c r="E103" i="1"/>
  <c r="I64" i="1"/>
  <c r="I67" i="1" s="1"/>
  <c r="I16" i="1"/>
  <c r="I49" i="1" s="1"/>
  <c r="XFD91" i="1" l="1"/>
  <c r="I103" i="1"/>
</calcChain>
</file>

<file path=xl/sharedStrings.xml><?xml version="1.0" encoding="utf-8"?>
<sst xmlns="http://schemas.openxmlformats.org/spreadsheetml/2006/main" count="267" uniqueCount="207">
  <si>
    <t>2013 - 2014 budget worksheet</t>
  </si>
  <si>
    <t>2012-2013 Budgeted</t>
  </si>
  <si>
    <t>GENERAL</t>
  </si>
  <si>
    <t>Utilities</t>
  </si>
  <si>
    <t>Telephone</t>
  </si>
  <si>
    <t>Office Expenses</t>
  </si>
  <si>
    <t>Postage</t>
  </si>
  <si>
    <t>ComputerExp</t>
  </si>
  <si>
    <t>Dues/Fees</t>
  </si>
  <si>
    <t>Travel</t>
  </si>
  <si>
    <t>Training</t>
  </si>
  <si>
    <t>Printing &amp; Publications</t>
  </si>
  <si>
    <t>Advertising</t>
  </si>
  <si>
    <t>Professional Fees</t>
  </si>
  <si>
    <t>Mayor</t>
  </si>
  <si>
    <t>Council</t>
  </si>
  <si>
    <t>Materials/Supplies</t>
  </si>
  <si>
    <t>Repairs &amp; Maintenance</t>
  </si>
  <si>
    <t>Bank Fees/Chgs</t>
  </si>
  <si>
    <t>Audit Expense</t>
  </si>
  <si>
    <t>Automotive Expenses</t>
  </si>
  <si>
    <t>Fuel Expense</t>
  </si>
  <si>
    <t>Animal Control</t>
  </si>
  <si>
    <t>Code Enforcement Exp</t>
  </si>
  <si>
    <t>Holiday Expenses</t>
  </si>
  <si>
    <t>Insurance Expenses</t>
  </si>
  <si>
    <t>Auto</t>
  </si>
  <si>
    <t>General Liab</t>
  </si>
  <si>
    <t>W/C</t>
  </si>
  <si>
    <t>Real Property</t>
  </si>
  <si>
    <t>Errors/Omissions</t>
  </si>
  <si>
    <t>Crime Coverage</t>
  </si>
  <si>
    <t>Mobil Equip Coverage</t>
  </si>
  <si>
    <t>Retirement match</t>
  </si>
  <si>
    <t>Gross Wages</t>
  </si>
  <si>
    <t>Payroll Taxes</t>
  </si>
  <si>
    <t>Medical Insurance</t>
  </si>
  <si>
    <t>Contract - EMS</t>
  </si>
  <si>
    <t>FIRE DEPT</t>
  </si>
  <si>
    <t>Election Expense</t>
  </si>
  <si>
    <t>Miscellaneous Exp</t>
  </si>
  <si>
    <t>Appraisal Survey Fees</t>
  </si>
  <si>
    <t>To-Date</t>
  </si>
  <si>
    <t>Projected Year End</t>
  </si>
  <si>
    <t>2013-2014 Budget</t>
  </si>
  <si>
    <t>REVENUE</t>
  </si>
  <si>
    <t>Sales Tax</t>
  </si>
  <si>
    <t>Lease</t>
  </si>
  <si>
    <t>Franchise</t>
  </si>
  <si>
    <t>Telecomm Fees</t>
  </si>
  <si>
    <t>Munic Court</t>
  </si>
  <si>
    <t>Prop Tax</t>
  </si>
  <si>
    <t>Del Prop Tax</t>
  </si>
  <si>
    <t>TML Ins Reinburse</t>
  </si>
  <si>
    <t>Mobile Home Permits</t>
  </si>
  <si>
    <t>Interest Bank Acct</t>
  </si>
  <si>
    <t>TRANSFERS IN</t>
  </si>
  <si>
    <t>RR Closing Pmt</t>
  </si>
  <si>
    <t>misc</t>
  </si>
  <si>
    <t>Code Enf</t>
  </si>
  <si>
    <t>Total General Revenue</t>
  </si>
  <si>
    <t>Total General Expenses</t>
  </si>
  <si>
    <t>Beginning Bal Est</t>
  </si>
  <si>
    <t>Plus Revenue</t>
  </si>
  <si>
    <t>LessExpenses</t>
  </si>
  <si>
    <t>Ending Cash Bal</t>
  </si>
  <si>
    <t>ELECTRIC</t>
  </si>
  <si>
    <t>Solid Waste</t>
  </si>
  <si>
    <t>Office</t>
  </si>
  <si>
    <t>Computer</t>
  </si>
  <si>
    <t>Repairs</t>
  </si>
  <si>
    <t>Printing/Adv</t>
  </si>
  <si>
    <t>Prof Fees</t>
  </si>
  <si>
    <t>Emp Allowance/util</t>
  </si>
  <si>
    <t>Training&amp; Seminars</t>
  </si>
  <si>
    <t>Auto Exp</t>
  </si>
  <si>
    <t>Fuel Exp</t>
  </si>
  <si>
    <t>Materials &amp; Supplies</t>
  </si>
  <si>
    <t>Audit Fees</t>
  </si>
  <si>
    <t>Electric Purchases</t>
  </si>
  <si>
    <t>Sales Tax Paid</t>
  </si>
  <si>
    <t>Refunds/Finals</t>
  </si>
  <si>
    <t>Salaries</t>
  </si>
  <si>
    <t>Payroll taxes</t>
  </si>
  <si>
    <t>Health Ins</t>
  </si>
  <si>
    <t>401KMatch</t>
  </si>
  <si>
    <t>Fixed Assets/Capital Exp</t>
  </si>
  <si>
    <t>Cobb Prop amended</t>
  </si>
  <si>
    <t>Transfer to General</t>
  </si>
  <si>
    <t>Transfer to Water</t>
  </si>
  <si>
    <t>miscellaneous</t>
  </si>
  <si>
    <t>Expenditures</t>
  </si>
  <si>
    <t>Electric Sales</t>
  </si>
  <si>
    <t xml:space="preserve">Solid Waste </t>
  </si>
  <si>
    <t>Mercury Lites</t>
  </si>
  <si>
    <t>Late Fees</t>
  </si>
  <si>
    <t>Reconnect Fees</t>
  </si>
  <si>
    <t>Sales Tax Collected</t>
  </si>
  <si>
    <t>Capital Credit</t>
  </si>
  <si>
    <t>Customer Util Deposits</t>
  </si>
  <si>
    <t>Interest Earned</t>
  </si>
  <si>
    <t>Returned Check Fees</t>
  </si>
  <si>
    <t>Miscellaneous</t>
  </si>
  <si>
    <t>Total</t>
  </si>
  <si>
    <t>Capital One CC Rebate</t>
  </si>
  <si>
    <t>Prop/Liab/Other Ins</t>
  </si>
  <si>
    <t>Bank Chargebacks</t>
  </si>
  <si>
    <t>WATER FUND</t>
  </si>
  <si>
    <t>JD Tractor</t>
  </si>
  <si>
    <t>Sludge Removal</t>
  </si>
  <si>
    <t>Printing/Advert</t>
  </si>
  <si>
    <t>License &amp; Permits</t>
  </si>
  <si>
    <t>Audit Exp</t>
  </si>
  <si>
    <t>Lab Fees</t>
  </si>
  <si>
    <t>Annual Hyd Audit</t>
  </si>
  <si>
    <t>Dues &amp; Fees</t>
  </si>
  <si>
    <t>Chemicals</t>
  </si>
  <si>
    <t>Travel W/S</t>
  </si>
  <si>
    <t>Training &amp; Seminars</t>
  </si>
  <si>
    <t>Fuel</t>
  </si>
  <si>
    <t>Fixed Asset Acquisition</t>
  </si>
  <si>
    <t>Loan Pmts</t>
  </si>
  <si>
    <t>Grant Match</t>
  </si>
  <si>
    <t>Debt Service</t>
  </si>
  <si>
    <t>Holiday Exp</t>
  </si>
  <si>
    <t>PAYROLL</t>
  </si>
  <si>
    <t>Group Health</t>
  </si>
  <si>
    <t>401K Match</t>
  </si>
  <si>
    <t>INSURANCE</t>
  </si>
  <si>
    <t>Gen Liab</t>
  </si>
  <si>
    <t>Auto Cov</t>
  </si>
  <si>
    <t>Error Ommissions</t>
  </si>
  <si>
    <t>Mobile Equip</t>
  </si>
  <si>
    <t>TOTAL EXPENDITURE</t>
  </si>
  <si>
    <t>Paid 9/2012</t>
  </si>
  <si>
    <t>Water</t>
  </si>
  <si>
    <t>Sewer</t>
  </si>
  <si>
    <t>Taps, Water</t>
  </si>
  <si>
    <t>Taps, Sewer</t>
  </si>
  <si>
    <t>Interest</t>
  </si>
  <si>
    <t>Misc</t>
  </si>
  <si>
    <t>Transfers in</t>
  </si>
  <si>
    <t>Total Revenue</t>
  </si>
  <si>
    <t>Connections/Transfers</t>
  </si>
  <si>
    <t>To Date</t>
  </si>
  <si>
    <t>Water Deposits</t>
  </si>
  <si>
    <t>COMMUNITY SERVICES</t>
  </si>
  <si>
    <t>Cemetery</t>
  </si>
  <si>
    <t>Fixed Asset Aquis</t>
  </si>
  <si>
    <t>FIRE/EMERGENCY SVC</t>
  </si>
  <si>
    <t>911 exp</t>
  </si>
  <si>
    <t>CODE RED</t>
  </si>
  <si>
    <t>Street Mnt &amp; Paving</t>
  </si>
  <si>
    <t>Mowing Contract</t>
  </si>
  <si>
    <t>Munic Park &amp; Comm Bldg</t>
  </si>
  <si>
    <t>Park/Community Bldg</t>
  </si>
  <si>
    <t>POLICE DEPT</t>
  </si>
  <si>
    <t>Court Cost</t>
  </si>
  <si>
    <t>Worker's Comp</t>
  </si>
  <si>
    <t>Retirement Match</t>
  </si>
  <si>
    <t xml:space="preserve">Department Ins </t>
  </si>
  <si>
    <t xml:space="preserve">Fixed Assets </t>
  </si>
  <si>
    <t>Tech Fund Exp</t>
  </si>
  <si>
    <t>Department Overhead</t>
  </si>
  <si>
    <t xml:space="preserve">Fuel </t>
  </si>
  <si>
    <t>936-254-2323</t>
  </si>
  <si>
    <t>Payroll - General (not incl police)</t>
  </si>
  <si>
    <t xml:space="preserve">corrected </t>
  </si>
  <si>
    <t>ROW - UnionPac</t>
  </si>
  <si>
    <t>JP RENT</t>
  </si>
  <si>
    <t>Grant Match/Transfer</t>
  </si>
  <si>
    <t>Operating Cash</t>
  </si>
  <si>
    <t>Beg Bal Estimated</t>
  </si>
  <si>
    <t>Plus Rev</t>
  </si>
  <si>
    <t>Less Exp</t>
  </si>
  <si>
    <t>End Cash Bal Est</t>
  </si>
  <si>
    <t xml:space="preserve">Operating Cash </t>
  </si>
  <si>
    <t>Beginning Balance</t>
  </si>
  <si>
    <t>Less Expenditures</t>
  </si>
  <si>
    <t>Ending Cash Bal Estimated</t>
  </si>
  <si>
    <t xml:space="preserve">FINAL ADOPTED </t>
  </si>
  <si>
    <t xml:space="preserve">Final Adopted </t>
  </si>
  <si>
    <t>Final Adopted</t>
  </si>
  <si>
    <t xml:space="preserve">            2013/2014 Budget</t>
  </si>
  <si>
    <r>
      <t>Police Departmen</t>
    </r>
    <r>
      <rPr>
        <sz val="12"/>
        <color theme="1"/>
        <rFont val="Times New Roman"/>
        <family val="1"/>
      </rPr>
      <t>t-</t>
    </r>
  </si>
  <si>
    <t xml:space="preserve">Fixed assets/capital investments  include 10 payments of $685.06 for the  2009 Crown Victoria.   </t>
  </si>
  <si>
    <r>
      <t xml:space="preserve">General Fund-  </t>
    </r>
    <r>
      <rPr>
        <sz val="12"/>
        <color theme="1"/>
        <rFont val="Times New Roman"/>
        <family val="1"/>
      </rPr>
      <t xml:space="preserve">The Health Insurance has been adjusted to reflect increases in the monthly </t>
    </r>
  </si>
  <si>
    <t>premiums for all employees for both medical and dental.</t>
  </si>
  <si>
    <t xml:space="preserve">The increase is $100.29 per person per month which calculates to approx 58 cents per hour. </t>
  </si>
  <si>
    <t xml:space="preserve">The Budget includes $10000 for appraisal fees on the 6ac acquired last year and </t>
  </si>
  <si>
    <t>$15000 for repairs to the roof on the City Hall building.</t>
  </si>
  <si>
    <r>
      <t>Public Safety-</t>
    </r>
    <r>
      <rPr>
        <sz val="12"/>
        <color theme="1"/>
        <rFont val="Times New Roman"/>
        <family val="1"/>
      </rPr>
      <t xml:space="preserve">  Public Safety Budget reflects the termination of the local dispatch service and </t>
    </r>
  </si>
  <si>
    <t>and the use of both 9-1-1 and the ATT answering service.</t>
  </si>
  <si>
    <t xml:space="preserve">Group Health insurance increase same as general $100.29 per person. </t>
  </si>
  <si>
    <t>Additional TMRS retirement budgeted in the amount of approx $2500.00</t>
  </si>
  <si>
    <r>
      <t>Fire Department-</t>
    </r>
    <r>
      <rPr>
        <sz val="12"/>
        <color theme="1"/>
        <rFont val="Times New Roman"/>
        <family val="1"/>
      </rPr>
      <t xml:space="preserve">  There are no significant changes in this section of the General Fund Budget.  </t>
    </r>
  </si>
  <si>
    <t>The miscellaneous section consists of funds for utilities, fuel, phone, and internet service.</t>
  </si>
  <si>
    <r>
      <t>Community Services-</t>
    </r>
    <r>
      <rPr>
        <sz val="12"/>
        <color theme="1"/>
        <rFont val="Times New Roman"/>
        <family val="1"/>
      </rPr>
      <t xml:space="preserve">  There is $20,000.00 budgeted for the repair of the amphitheater </t>
    </r>
  </si>
  <si>
    <t xml:space="preserve">at So-So Park and/or the installation of outdoor restrooms at So-So Park </t>
  </si>
  <si>
    <t>and/or the construction of an entrance door to the community building at So-So Park.</t>
  </si>
  <si>
    <r>
      <t xml:space="preserve">Electric Fund- </t>
    </r>
    <r>
      <rPr>
        <sz val="12"/>
        <color theme="1"/>
        <rFont val="Times New Roman"/>
        <family val="1"/>
      </rPr>
      <t xml:space="preserve"> Group Health increase same as above 100.29 per person per month.  </t>
    </r>
  </si>
  <si>
    <r>
      <t xml:space="preserve">Water Fund- </t>
    </r>
    <r>
      <rPr>
        <sz val="12"/>
        <color theme="1"/>
        <rFont val="Times New Roman"/>
        <family val="1"/>
      </rPr>
      <t xml:space="preserve"> Group Health increase same as above $100.29 per person per month. </t>
    </r>
  </si>
  <si>
    <t xml:space="preserve">Budget reflects $30,000 for Water Well repair. Budgeted $20,000 for </t>
  </si>
  <si>
    <t>Grant Match on Filtration Water Project. ** $60,000 required transfer in from Electric.</t>
  </si>
  <si>
    <t xml:space="preserve">Transfer amounts to the Water Fund to offset negative P/L due to well repairs and unfunded </t>
  </si>
  <si>
    <t>expenses. $10,000 is budgeted for grapple and valve for loading debris</t>
  </si>
  <si>
    <t>COVER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</si>
</sst>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_);[Red]\(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44" fontId="0" fillId="0" borderId="0" xfId="1" applyFont="1"/>
    <xf numFmtId="44" fontId="3" fillId="0" borderId="0" xfId="1" applyFont="1"/>
    <xf numFmtId="2" fontId="2" fillId="0" borderId="0" xfId="0" applyNumberFormat="1" applyFont="1"/>
    <xf numFmtId="44" fontId="2" fillId="0" borderId="0" xfId="1" applyFont="1"/>
    <xf numFmtId="44" fontId="0" fillId="2" borderId="0" xfId="1" applyFont="1" applyFill="1"/>
    <xf numFmtId="44" fontId="3" fillId="2" borderId="0" xfId="1" applyFont="1" applyFill="1"/>
    <xf numFmtId="44" fontId="2" fillId="2" borderId="0" xfId="1" applyFont="1" applyFill="1"/>
    <xf numFmtId="44" fontId="0" fillId="3" borderId="0" xfId="1" applyFont="1" applyFill="1"/>
    <xf numFmtId="44" fontId="3" fillId="3" borderId="0" xfId="1" applyFont="1" applyFill="1"/>
    <xf numFmtId="44" fontId="2" fillId="3" borderId="0" xfId="1" applyFont="1" applyFill="1"/>
    <xf numFmtId="9" fontId="0" fillId="0" borderId="0" xfId="2" applyFont="1"/>
    <xf numFmtId="14" fontId="3" fillId="0" borderId="0" xfId="1" applyNumberFormat="1" applyFont="1"/>
    <xf numFmtId="165" fontId="0" fillId="3" borderId="0" xfId="1" applyNumberFormat="1" applyFont="1" applyFill="1"/>
    <xf numFmtId="2" fontId="0" fillId="0" borderId="0" xfId="0" applyNumberFormat="1" applyProtection="1"/>
    <xf numFmtId="0" fontId="0" fillId="0" borderId="0" xfId="0" applyProtection="1"/>
    <xf numFmtId="44" fontId="0" fillId="0" borderId="0" xfId="1" applyFont="1" applyFill="1" applyProtection="1"/>
    <xf numFmtId="44" fontId="0" fillId="0" borderId="0" xfId="1" applyFont="1" applyProtection="1"/>
    <xf numFmtId="9" fontId="0" fillId="0" borderId="0" xfId="2" applyFont="1" applyProtection="1"/>
    <xf numFmtId="44" fontId="3" fillId="0" borderId="0" xfId="1" applyFont="1" applyFill="1" applyProtection="1"/>
    <xf numFmtId="0" fontId="3" fillId="0" borderId="0" xfId="0" applyFont="1" applyProtection="1"/>
    <xf numFmtId="44" fontId="3" fillId="0" borderId="0" xfId="1" applyFont="1" applyProtection="1"/>
    <xf numFmtId="2" fontId="0" fillId="5" borderId="0" xfId="0" applyNumberFormat="1" applyFill="1" applyProtection="1"/>
    <xf numFmtId="2" fontId="0" fillId="6" borderId="0" xfId="0" applyNumberFormat="1" applyFill="1" applyProtection="1"/>
    <xf numFmtId="0" fontId="0" fillId="6" borderId="0" xfId="0" applyFill="1" applyProtection="1"/>
    <xf numFmtId="2" fontId="0" fillId="4" borderId="0" xfId="0" applyNumberFormat="1" applyFill="1" applyProtection="1"/>
    <xf numFmtId="0" fontId="0" fillId="4" borderId="0" xfId="0" applyFill="1" applyProtection="1"/>
    <xf numFmtId="44" fontId="0" fillId="7" borderId="0" xfId="1" applyFont="1" applyFill="1" applyProtection="1"/>
    <xf numFmtId="0" fontId="0" fillId="7" borderId="0" xfId="0" applyFill="1" applyProtection="1"/>
    <xf numFmtId="2" fontId="0" fillId="2" borderId="0" xfId="0" applyNumberFormat="1" applyFill="1" applyProtection="1"/>
    <xf numFmtId="0" fontId="0" fillId="2" borderId="0" xfId="0" applyFill="1" applyProtection="1"/>
    <xf numFmtId="44" fontId="0" fillId="2" borderId="0" xfId="1" applyFont="1" applyFill="1" applyProtection="1"/>
    <xf numFmtId="2" fontId="0" fillId="8" borderId="0" xfId="0" applyNumberFormat="1" applyFill="1" applyProtection="1"/>
    <xf numFmtId="0" fontId="0" fillId="8" borderId="0" xfId="0" applyFill="1" applyProtection="1"/>
    <xf numFmtId="44" fontId="0" fillId="8" borderId="0" xfId="1" applyFont="1" applyFill="1" applyProtection="1"/>
    <xf numFmtId="2" fontId="0" fillId="9" borderId="0" xfId="0" applyNumberFormat="1" applyFill="1" applyProtection="1"/>
    <xf numFmtId="0" fontId="0" fillId="9" borderId="0" xfId="0" applyFill="1" applyProtection="1"/>
    <xf numFmtId="0" fontId="0" fillId="5" borderId="0" xfId="0" applyFill="1" applyProtection="1"/>
    <xf numFmtId="2" fontId="0" fillId="0" borderId="0" xfId="0" applyNumberFormat="1" applyFill="1" applyProtection="1"/>
    <xf numFmtId="0" fontId="0" fillId="0" borderId="0" xfId="0" applyFill="1" applyProtection="1"/>
    <xf numFmtId="44" fontId="0" fillId="9" borderId="0" xfId="1" applyFont="1" applyFill="1" applyProtection="1"/>
    <xf numFmtId="2" fontId="2" fillId="0" borderId="0" xfId="0" applyNumberFormat="1" applyFont="1" applyProtection="1"/>
    <xf numFmtId="0" fontId="2" fillId="0" borderId="0" xfId="0" applyFont="1" applyProtection="1"/>
    <xf numFmtId="44" fontId="2" fillId="0" borderId="0" xfId="1" applyFont="1" applyFill="1" applyProtection="1"/>
    <xf numFmtId="44" fontId="2" fillId="0" borderId="0" xfId="1" applyFont="1" applyProtection="1"/>
    <xf numFmtId="164" fontId="0" fillId="0" borderId="0" xfId="1" applyNumberFormat="1" applyFont="1" applyFill="1" applyProtection="1"/>
    <xf numFmtId="2" fontId="3" fillId="0" borderId="0" xfId="0" applyNumberFormat="1" applyFont="1" applyProtection="1"/>
    <xf numFmtId="9" fontId="2" fillId="0" borderId="0" xfId="2" applyFont="1" applyProtection="1"/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O5" sqref="O5"/>
    </sheetView>
  </sheetViews>
  <sheetFormatPr defaultRowHeight="15" x14ac:dyDescent="0.25"/>
  <sheetData>
    <row r="1" spans="1:7" ht="15.75" x14ac:dyDescent="0.25">
      <c r="A1" s="51" t="s">
        <v>183</v>
      </c>
    </row>
    <row r="2" spans="1:7" ht="15.75" x14ac:dyDescent="0.25">
      <c r="D2" s="55" t="s">
        <v>206</v>
      </c>
      <c r="G2" s="52"/>
    </row>
    <row r="3" spans="1:7" ht="15.75" x14ac:dyDescent="0.25">
      <c r="A3" s="52"/>
    </row>
    <row r="4" spans="1:7" ht="15.75" x14ac:dyDescent="0.25">
      <c r="A4" s="52"/>
    </row>
    <row r="5" spans="1:7" ht="15.75" x14ac:dyDescent="0.25">
      <c r="A5" s="52" t="s">
        <v>186</v>
      </c>
    </row>
    <row r="6" spans="1:7" ht="15.75" x14ac:dyDescent="0.25">
      <c r="A6" s="53" t="s">
        <v>187</v>
      </c>
      <c r="B6" s="54"/>
    </row>
    <row r="7" spans="1:7" ht="15.75" x14ac:dyDescent="0.25">
      <c r="A7" s="53" t="s">
        <v>188</v>
      </c>
    </row>
    <row r="8" spans="1:7" ht="15.75" x14ac:dyDescent="0.25">
      <c r="A8" s="53" t="s">
        <v>189</v>
      </c>
    </row>
    <row r="9" spans="1:7" ht="15.75" x14ac:dyDescent="0.25">
      <c r="A9" s="53" t="s">
        <v>190</v>
      </c>
    </row>
    <row r="10" spans="1:7" ht="15.75" x14ac:dyDescent="0.25">
      <c r="A10" s="53"/>
    </row>
    <row r="11" spans="1:7" ht="15.75" x14ac:dyDescent="0.25">
      <c r="A11" s="52" t="s">
        <v>191</v>
      </c>
    </row>
    <row r="12" spans="1:7" ht="15.75" x14ac:dyDescent="0.25">
      <c r="A12" s="53" t="s">
        <v>192</v>
      </c>
    </row>
    <row r="13" spans="1:7" ht="15.75" x14ac:dyDescent="0.25">
      <c r="A13" s="52"/>
    </row>
    <row r="14" spans="1:7" ht="15.75" x14ac:dyDescent="0.25">
      <c r="A14" s="52" t="s">
        <v>184</v>
      </c>
    </row>
    <row r="15" spans="1:7" ht="15.75" x14ac:dyDescent="0.25">
      <c r="A15" s="53" t="s">
        <v>185</v>
      </c>
    </row>
    <row r="16" spans="1:7" ht="15.75" x14ac:dyDescent="0.25">
      <c r="A16" s="53" t="s">
        <v>193</v>
      </c>
    </row>
    <row r="17" spans="1:1" ht="15.75" x14ac:dyDescent="0.25">
      <c r="A17" s="53" t="s">
        <v>194</v>
      </c>
    </row>
    <row r="18" spans="1:1" ht="15.75" x14ac:dyDescent="0.25">
      <c r="A18" s="53"/>
    </row>
    <row r="19" spans="1:1" ht="15.75" x14ac:dyDescent="0.25">
      <c r="A19" s="52" t="s">
        <v>195</v>
      </c>
    </row>
    <row r="20" spans="1:1" ht="15.75" x14ac:dyDescent="0.25">
      <c r="A20" s="53" t="s">
        <v>196</v>
      </c>
    </row>
    <row r="21" spans="1:1" ht="15.75" x14ac:dyDescent="0.25">
      <c r="A21" s="53"/>
    </row>
    <row r="22" spans="1:1" ht="15.75" x14ac:dyDescent="0.25">
      <c r="A22" s="52" t="s">
        <v>197</v>
      </c>
    </row>
    <row r="23" spans="1:1" ht="15.75" x14ac:dyDescent="0.25">
      <c r="A23" s="53" t="s">
        <v>198</v>
      </c>
    </row>
    <row r="24" spans="1:1" ht="15.75" x14ac:dyDescent="0.25">
      <c r="A24" s="53" t="s">
        <v>199</v>
      </c>
    </row>
    <row r="25" spans="1:1" ht="15.75" x14ac:dyDescent="0.25">
      <c r="A25" s="53"/>
    </row>
    <row r="26" spans="1:1" ht="15.75" x14ac:dyDescent="0.25">
      <c r="A26" s="52" t="s">
        <v>200</v>
      </c>
    </row>
    <row r="27" spans="1:1" ht="15.75" x14ac:dyDescent="0.25">
      <c r="A27" s="53" t="s">
        <v>204</v>
      </c>
    </row>
    <row r="28" spans="1:1" ht="15.75" x14ac:dyDescent="0.25">
      <c r="A28" s="53" t="s">
        <v>205</v>
      </c>
    </row>
    <row r="29" spans="1:1" ht="15.75" x14ac:dyDescent="0.25">
      <c r="A29" s="52"/>
    </row>
    <row r="30" spans="1:1" ht="15.75" x14ac:dyDescent="0.25">
      <c r="A30" s="52" t="s">
        <v>201</v>
      </c>
    </row>
    <row r="31" spans="1:1" ht="15.75" x14ac:dyDescent="0.25">
      <c r="A31" s="53" t="s">
        <v>202</v>
      </c>
    </row>
    <row r="32" spans="1:1" x14ac:dyDescent="0.25">
      <c r="A32" t="s">
        <v>203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8"/>
  <sheetViews>
    <sheetView zoomScale="90" zoomScaleNormal="90" workbookViewId="0">
      <selection activeCell="G1" sqref="G1"/>
    </sheetView>
  </sheetViews>
  <sheetFormatPr defaultRowHeight="15" x14ac:dyDescent="0.25"/>
  <cols>
    <col min="1" max="1" width="6.7109375" style="17" customWidth="1"/>
    <col min="2" max="3" width="9.140625" style="18"/>
    <col min="4" max="4" width="6" style="18" customWidth="1"/>
    <col min="5" max="5" width="16.5703125" style="19" customWidth="1"/>
    <col min="6" max="6" width="4.5703125" style="18" customWidth="1"/>
    <col min="7" max="7" width="14.7109375" style="20" customWidth="1"/>
    <col min="8" max="8" width="4.42578125" style="18" customWidth="1"/>
    <col min="9" max="9" width="15.28515625" style="20" customWidth="1"/>
    <col min="10" max="10" width="2.5703125" style="18" customWidth="1"/>
    <col min="11" max="11" width="3.140625" style="18" customWidth="1"/>
    <col min="12" max="12" width="15" style="19" bestFit="1" customWidth="1"/>
    <col min="13" max="13" width="11.140625" style="21" bestFit="1" customWidth="1"/>
    <col min="14" max="16384" width="9.140625" style="18"/>
  </cols>
  <sheetData>
    <row r="1" spans="1:12" x14ac:dyDescent="0.25">
      <c r="G1" s="20" t="s">
        <v>180</v>
      </c>
      <c r="H1" s="18" t="s">
        <v>0</v>
      </c>
    </row>
    <row r="3" spans="1:12" x14ac:dyDescent="0.25">
      <c r="E3" s="22" t="s">
        <v>1</v>
      </c>
      <c r="F3" s="23"/>
      <c r="G3" s="24" t="s">
        <v>42</v>
      </c>
      <c r="I3" s="24" t="s">
        <v>43</v>
      </c>
      <c r="L3" s="22" t="s">
        <v>44</v>
      </c>
    </row>
    <row r="4" spans="1:12" x14ac:dyDescent="0.25">
      <c r="B4" s="18" t="s">
        <v>2</v>
      </c>
    </row>
    <row r="5" spans="1:12" x14ac:dyDescent="0.25">
      <c r="B5" s="18" t="s">
        <v>5</v>
      </c>
      <c r="E5" s="19">
        <v>9000</v>
      </c>
      <c r="G5" s="20">
        <v>8627</v>
      </c>
      <c r="I5" s="20">
        <f t="shared" ref="I5:I15" si="0">12*(G5/11.5)</f>
        <v>9002.0869565217399</v>
      </c>
      <c r="L5" s="19">
        <v>9000</v>
      </c>
    </row>
    <row r="6" spans="1:12" x14ac:dyDescent="0.25">
      <c r="A6" s="25"/>
      <c r="B6" s="18" t="s">
        <v>18</v>
      </c>
      <c r="E6" s="19">
        <v>0</v>
      </c>
      <c r="G6" s="20">
        <v>2</v>
      </c>
      <c r="I6" s="20">
        <f t="shared" si="0"/>
        <v>2.0869565217391304</v>
      </c>
    </row>
    <row r="7" spans="1:12" x14ac:dyDescent="0.25">
      <c r="A7" s="25"/>
      <c r="B7" s="18" t="s">
        <v>3</v>
      </c>
      <c r="E7" s="19">
        <v>5000</v>
      </c>
      <c r="G7" s="20">
        <v>2453.64</v>
      </c>
      <c r="I7" s="20">
        <f t="shared" si="0"/>
        <v>2560.3199999999997</v>
      </c>
      <c r="L7" s="19">
        <v>3000</v>
      </c>
    </row>
    <row r="8" spans="1:12" x14ac:dyDescent="0.25">
      <c r="A8" s="25"/>
      <c r="B8" s="18" t="s">
        <v>4</v>
      </c>
      <c r="E8" s="19">
        <v>2300</v>
      </c>
      <c r="G8" s="20">
        <v>1405</v>
      </c>
      <c r="I8" s="20">
        <f t="shared" si="0"/>
        <v>1466.0869565217392</v>
      </c>
      <c r="L8" s="19">
        <v>1500</v>
      </c>
    </row>
    <row r="9" spans="1:12" x14ac:dyDescent="0.25">
      <c r="A9" s="25"/>
      <c r="B9" s="18" t="s">
        <v>6</v>
      </c>
      <c r="E9" s="19">
        <v>1000</v>
      </c>
      <c r="G9" s="20">
        <v>1464</v>
      </c>
      <c r="I9" s="20">
        <f t="shared" si="0"/>
        <v>1527.6521739130435</v>
      </c>
      <c r="L9" s="19">
        <v>1200</v>
      </c>
    </row>
    <row r="10" spans="1:12" x14ac:dyDescent="0.25">
      <c r="A10" s="25"/>
      <c r="B10" s="18" t="s">
        <v>11</v>
      </c>
      <c r="E10" s="19">
        <v>2000</v>
      </c>
      <c r="G10" s="20">
        <v>1326</v>
      </c>
      <c r="I10" s="20">
        <f t="shared" si="0"/>
        <v>1383.6521739130435</v>
      </c>
      <c r="L10" s="19">
        <v>1800</v>
      </c>
    </row>
    <row r="11" spans="1:12" x14ac:dyDescent="0.25">
      <c r="A11" s="25"/>
      <c r="B11" s="18" t="s">
        <v>12</v>
      </c>
      <c r="G11" s="20">
        <v>414</v>
      </c>
      <c r="I11" s="20">
        <f t="shared" si="0"/>
        <v>432</v>
      </c>
    </row>
    <row r="12" spans="1:12" x14ac:dyDescent="0.25">
      <c r="A12" s="25"/>
      <c r="B12" s="18" t="s">
        <v>7</v>
      </c>
      <c r="E12" s="19">
        <v>4000</v>
      </c>
      <c r="G12" s="20">
        <f>76.69+22.63+1367.59</f>
        <v>1466.9099999999999</v>
      </c>
      <c r="I12" s="20">
        <f t="shared" si="0"/>
        <v>1530.6886956521739</v>
      </c>
      <c r="L12" s="19">
        <v>2500</v>
      </c>
    </row>
    <row r="13" spans="1:12" ht="15.75" customHeight="1" x14ac:dyDescent="0.25">
      <c r="A13" s="25"/>
      <c r="B13" s="18" t="s">
        <v>8</v>
      </c>
      <c r="E13" s="19">
        <v>1000</v>
      </c>
      <c r="G13" s="20">
        <v>1567</v>
      </c>
      <c r="I13" s="20">
        <f t="shared" si="0"/>
        <v>1635.130434782609</v>
      </c>
      <c r="L13" s="19">
        <v>2000</v>
      </c>
    </row>
    <row r="14" spans="1:12" x14ac:dyDescent="0.25">
      <c r="A14" s="25"/>
      <c r="B14" s="18" t="s">
        <v>9</v>
      </c>
      <c r="E14" s="19">
        <v>1100</v>
      </c>
      <c r="G14" s="20">
        <v>1069</v>
      </c>
      <c r="I14" s="20">
        <f t="shared" si="0"/>
        <v>1115.4782608695652</v>
      </c>
      <c r="L14" s="19">
        <v>1500</v>
      </c>
    </row>
    <row r="15" spans="1:12" x14ac:dyDescent="0.25">
      <c r="A15" s="25"/>
      <c r="B15" s="18" t="s">
        <v>10</v>
      </c>
      <c r="E15" s="19">
        <v>1000</v>
      </c>
      <c r="G15" s="20">
        <v>1681</v>
      </c>
      <c r="I15" s="20">
        <f t="shared" si="0"/>
        <v>1754.086956521739</v>
      </c>
      <c r="L15" s="19">
        <v>1500</v>
      </c>
    </row>
    <row r="16" spans="1:12" x14ac:dyDescent="0.25">
      <c r="A16" s="25"/>
      <c r="B16" s="18" t="s">
        <v>13</v>
      </c>
      <c r="E16" s="19">
        <v>4000</v>
      </c>
      <c r="G16" s="20">
        <v>3488</v>
      </c>
      <c r="I16" s="20">
        <f>3488/9.5*12</f>
        <v>4405.894736842105</v>
      </c>
      <c r="L16" s="19">
        <v>5000</v>
      </c>
    </row>
    <row r="17" spans="1:12" x14ac:dyDescent="0.25">
      <c r="A17" s="25"/>
      <c r="B17" s="18" t="s">
        <v>19</v>
      </c>
      <c r="E17" s="19">
        <v>4000</v>
      </c>
      <c r="G17" s="20">
        <v>4002</v>
      </c>
      <c r="I17" s="20">
        <v>4002</v>
      </c>
      <c r="L17" s="19">
        <v>5000</v>
      </c>
    </row>
    <row r="18" spans="1:12" x14ac:dyDescent="0.25">
      <c r="B18" s="18" t="s">
        <v>41</v>
      </c>
      <c r="E18" s="19">
        <v>10000</v>
      </c>
      <c r="G18" s="20">
        <v>0</v>
      </c>
      <c r="I18" s="20">
        <v>0</v>
      </c>
      <c r="L18" s="19">
        <v>10000</v>
      </c>
    </row>
    <row r="19" spans="1:12" x14ac:dyDescent="0.25">
      <c r="B19" s="18" t="s">
        <v>14</v>
      </c>
      <c r="E19" s="19">
        <v>1200</v>
      </c>
      <c r="G19" s="20">
        <v>1100</v>
      </c>
      <c r="I19" s="20">
        <v>1200</v>
      </c>
      <c r="L19" s="19">
        <v>1200</v>
      </c>
    </row>
    <row r="20" spans="1:12" x14ac:dyDescent="0.25">
      <c r="B20" s="18" t="s">
        <v>15</v>
      </c>
      <c r="E20" s="19">
        <v>1000</v>
      </c>
      <c r="G20" s="20">
        <v>987.75</v>
      </c>
      <c r="I20" s="20">
        <f>877.75/9.5*12</f>
        <v>1108.7368421052631</v>
      </c>
      <c r="L20" s="19">
        <v>1200</v>
      </c>
    </row>
    <row r="21" spans="1:12" x14ac:dyDescent="0.25">
      <c r="B21" s="18" t="s">
        <v>39</v>
      </c>
      <c r="E21" s="19">
        <v>2500</v>
      </c>
      <c r="G21" s="20">
        <v>0</v>
      </c>
      <c r="I21" s="20">
        <v>0</v>
      </c>
      <c r="L21" s="19">
        <v>2000</v>
      </c>
    </row>
    <row r="22" spans="1:12" x14ac:dyDescent="0.25">
      <c r="B22" s="18" t="s">
        <v>16</v>
      </c>
      <c r="E22" s="19">
        <v>2000</v>
      </c>
      <c r="G22" s="20">
        <v>2093</v>
      </c>
      <c r="I22" s="20">
        <f>12*(G22/11.5)</f>
        <v>2184</v>
      </c>
      <c r="L22" s="19">
        <v>3000</v>
      </c>
    </row>
    <row r="23" spans="1:12" x14ac:dyDescent="0.25">
      <c r="B23" s="18" t="s">
        <v>17</v>
      </c>
      <c r="E23" s="19">
        <v>27000</v>
      </c>
      <c r="G23" s="20">
        <v>335.25</v>
      </c>
      <c r="I23" s="20">
        <f>12*(G23/11.5)</f>
        <v>349.82608695652175</v>
      </c>
      <c r="L23" s="19">
        <v>15000</v>
      </c>
    </row>
    <row r="24" spans="1:12" x14ac:dyDescent="0.25">
      <c r="B24" s="18" t="s">
        <v>20</v>
      </c>
      <c r="E24" s="19">
        <v>0</v>
      </c>
      <c r="G24" s="20">
        <v>151</v>
      </c>
      <c r="I24" s="20">
        <f>12*(G24/11.5)</f>
        <v>157.56521739130434</v>
      </c>
    </row>
    <row r="25" spans="1:12" x14ac:dyDescent="0.25">
      <c r="B25" s="18" t="s">
        <v>21</v>
      </c>
      <c r="E25" s="19">
        <v>3500</v>
      </c>
      <c r="G25" s="20">
        <v>322</v>
      </c>
      <c r="I25" s="20">
        <f>12*(G25/11.5)</f>
        <v>336</v>
      </c>
      <c r="L25" s="19">
        <v>500</v>
      </c>
    </row>
    <row r="26" spans="1:12" x14ac:dyDescent="0.25">
      <c r="B26" s="18" t="s">
        <v>22</v>
      </c>
      <c r="E26" s="19">
        <v>2000</v>
      </c>
      <c r="G26" s="20">
        <v>852</v>
      </c>
      <c r="I26" s="20">
        <f>12*(G26/11.5)</f>
        <v>889.04347826086951</v>
      </c>
      <c r="L26" s="19">
        <v>1000</v>
      </c>
    </row>
    <row r="27" spans="1:12" x14ac:dyDescent="0.25">
      <c r="B27" s="18" t="s">
        <v>23</v>
      </c>
      <c r="E27" s="19">
        <v>500</v>
      </c>
      <c r="G27" s="20">
        <v>0</v>
      </c>
      <c r="I27" s="20">
        <v>0</v>
      </c>
      <c r="L27" s="19">
        <v>4000</v>
      </c>
    </row>
    <row r="28" spans="1:12" x14ac:dyDescent="0.25">
      <c r="B28" s="18" t="s">
        <v>24</v>
      </c>
      <c r="E28" s="19">
        <v>0</v>
      </c>
      <c r="G28" s="20">
        <v>1065</v>
      </c>
      <c r="I28" s="20">
        <v>1065</v>
      </c>
      <c r="L28" s="19">
        <v>500</v>
      </c>
    </row>
    <row r="29" spans="1:12" x14ac:dyDescent="0.25">
      <c r="B29" s="18" t="s">
        <v>40</v>
      </c>
      <c r="E29" s="19">
        <v>500</v>
      </c>
      <c r="G29" s="20">
        <v>0</v>
      </c>
    </row>
    <row r="30" spans="1:12" x14ac:dyDescent="0.25">
      <c r="B30" s="18" t="s">
        <v>122</v>
      </c>
      <c r="G30" s="20">
        <v>5612</v>
      </c>
      <c r="I30" s="20">
        <v>5612</v>
      </c>
    </row>
    <row r="31" spans="1:12" x14ac:dyDescent="0.25">
      <c r="B31" s="18" t="s">
        <v>148</v>
      </c>
      <c r="E31" s="19">
        <v>2500</v>
      </c>
      <c r="G31" s="20">
        <v>13729</v>
      </c>
      <c r="I31" s="20">
        <v>4305.33</v>
      </c>
      <c r="L31" s="19">
        <v>5000</v>
      </c>
    </row>
    <row r="32" spans="1:12" x14ac:dyDescent="0.25">
      <c r="B32" s="18" t="s">
        <v>108</v>
      </c>
      <c r="I32" s="20">
        <v>14000</v>
      </c>
    </row>
    <row r="35" spans="1:12" x14ac:dyDescent="0.25">
      <c r="B35" s="26" t="s">
        <v>166</v>
      </c>
      <c r="C35" s="27"/>
      <c r="D35" s="27"/>
      <c r="E35" s="22" t="s">
        <v>1</v>
      </c>
      <c r="F35" s="23"/>
      <c r="G35" s="24" t="s">
        <v>42</v>
      </c>
      <c r="I35" s="24" t="s">
        <v>43</v>
      </c>
      <c r="L35" s="22" t="s">
        <v>44</v>
      </c>
    </row>
    <row r="36" spans="1:12" x14ac:dyDescent="0.25">
      <c r="B36" s="17" t="s">
        <v>34</v>
      </c>
      <c r="E36" s="19">
        <v>84000</v>
      </c>
      <c r="G36" s="20">
        <v>65877.31</v>
      </c>
      <c r="I36" s="20">
        <f>12*(G36/11.5)</f>
        <v>68741.540869565215</v>
      </c>
      <c r="L36" s="19">
        <v>70000</v>
      </c>
    </row>
    <row r="37" spans="1:12" x14ac:dyDescent="0.25">
      <c r="B37" s="17" t="s">
        <v>35</v>
      </c>
      <c r="E37" s="19">
        <v>7140</v>
      </c>
      <c r="G37" s="20">
        <v>5463.05</v>
      </c>
      <c r="I37" s="20">
        <f>12*(G37/11.5)</f>
        <v>5700.5739130434786</v>
      </c>
      <c r="L37" s="19">
        <v>5950</v>
      </c>
    </row>
    <row r="38" spans="1:12" x14ac:dyDescent="0.25">
      <c r="B38" s="17" t="s">
        <v>36</v>
      </c>
      <c r="E38" s="19">
        <v>10800</v>
      </c>
      <c r="G38" s="20">
        <v>8204.65</v>
      </c>
      <c r="I38" s="20">
        <f>12*(G38/11.5)</f>
        <v>8561.3739130434788</v>
      </c>
      <c r="L38" s="19">
        <v>10200</v>
      </c>
    </row>
    <row r="39" spans="1:12" x14ac:dyDescent="0.25">
      <c r="B39" s="17" t="s">
        <v>33</v>
      </c>
      <c r="E39" s="19">
        <v>4200</v>
      </c>
      <c r="G39" s="20">
        <v>3748.42</v>
      </c>
      <c r="I39" s="20">
        <f>12*(G39/11.5)</f>
        <v>3911.3947826086956</v>
      </c>
      <c r="L39" s="19">
        <v>3983</v>
      </c>
    </row>
    <row r="41" spans="1:12" x14ac:dyDescent="0.25">
      <c r="A41" s="28" t="s">
        <v>25</v>
      </c>
      <c r="B41" s="29"/>
    </row>
    <row r="42" spans="1:12" x14ac:dyDescent="0.25">
      <c r="B42" s="17" t="s">
        <v>26</v>
      </c>
      <c r="G42" s="20">
        <v>757</v>
      </c>
      <c r="I42" s="20">
        <v>757</v>
      </c>
      <c r="L42" s="19">
        <v>1000</v>
      </c>
    </row>
    <row r="43" spans="1:12" x14ac:dyDescent="0.25">
      <c r="B43" s="17" t="s">
        <v>27</v>
      </c>
      <c r="E43" s="19">
        <v>1000</v>
      </c>
      <c r="G43" s="20">
        <v>426</v>
      </c>
      <c r="I43" s="20">
        <v>426</v>
      </c>
      <c r="L43" s="19">
        <v>500</v>
      </c>
    </row>
    <row r="44" spans="1:12" x14ac:dyDescent="0.25">
      <c r="B44" s="17" t="s">
        <v>28</v>
      </c>
      <c r="E44" s="19">
        <v>900</v>
      </c>
      <c r="G44" s="20">
        <v>1000</v>
      </c>
      <c r="I44" s="20">
        <v>1000</v>
      </c>
      <c r="L44" s="19">
        <v>1000</v>
      </c>
    </row>
    <row r="45" spans="1:12" x14ac:dyDescent="0.25">
      <c r="B45" s="17" t="s">
        <v>29</v>
      </c>
      <c r="E45" s="19">
        <v>2000</v>
      </c>
      <c r="G45" s="20">
        <v>2079</v>
      </c>
      <c r="I45" s="20">
        <v>2079</v>
      </c>
      <c r="L45" s="19">
        <v>2000</v>
      </c>
    </row>
    <row r="46" spans="1:12" x14ac:dyDescent="0.25">
      <c r="B46" s="17" t="s">
        <v>30</v>
      </c>
      <c r="G46" s="20">
        <v>860</v>
      </c>
      <c r="I46" s="20">
        <v>860</v>
      </c>
      <c r="L46" s="19">
        <v>860</v>
      </c>
    </row>
    <row r="47" spans="1:12" x14ac:dyDescent="0.25">
      <c r="B47" s="17" t="s">
        <v>31</v>
      </c>
      <c r="G47" s="20">
        <v>413</v>
      </c>
      <c r="I47" s="20">
        <v>413</v>
      </c>
      <c r="L47" s="19">
        <v>400</v>
      </c>
    </row>
    <row r="48" spans="1:12" x14ac:dyDescent="0.25">
      <c r="B48" s="17" t="s">
        <v>32</v>
      </c>
      <c r="G48" s="20">
        <v>275</v>
      </c>
      <c r="I48" s="20">
        <v>275</v>
      </c>
      <c r="L48" s="19">
        <v>300</v>
      </c>
    </row>
    <row r="49" spans="1:12" x14ac:dyDescent="0.25">
      <c r="B49" s="17"/>
      <c r="E49" s="30">
        <f>SUM(E5:E48)</f>
        <v>197140</v>
      </c>
      <c r="F49" s="31"/>
      <c r="G49" s="30">
        <f>SUM(G4:G48)</f>
        <v>144315.98000000001</v>
      </c>
      <c r="H49" s="31"/>
      <c r="I49" s="30">
        <f>SUM(I4:I48)</f>
        <v>154749.54940503431</v>
      </c>
      <c r="J49" s="31"/>
      <c r="K49" s="31"/>
      <c r="L49" s="30">
        <f>SUM(L5:L48)</f>
        <v>173593</v>
      </c>
    </row>
    <row r="50" spans="1:12" x14ac:dyDescent="0.25">
      <c r="B50" s="17"/>
    </row>
    <row r="52" spans="1:12" x14ac:dyDescent="0.25">
      <c r="A52" s="32" t="s">
        <v>146</v>
      </c>
      <c r="B52" s="33"/>
      <c r="C52" s="33"/>
    </row>
    <row r="53" spans="1:12" x14ac:dyDescent="0.25">
      <c r="B53" s="18" t="s">
        <v>152</v>
      </c>
      <c r="E53" s="19">
        <v>155000</v>
      </c>
      <c r="G53" s="20">
        <f>216418.75+1564</f>
        <v>217982.75</v>
      </c>
      <c r="I53" s="20">
        <v>210000</v>
      </c>
      <c r="L53" s="19">
        <v>40000</v>
      </c>
    </row>
    <row r="54" spans="1:12" x14ac:dyDescent="0.25">
      <c r="B54" s="18" t="s">
        <v>153</v>
      </c>
      <c r="E54" s="19">
        <v>23866</v>
      </c>
      <c r="G54" s="20">
        <v>21871.63</v>
      </c>
      <c r="I54" s="20">
        <v>23859.96</v>
      </c>
      <c r="L54" s="19">
        <v>24000</v>
      </c>
    </row>
    <row r="55" spans="1:12" x14ac:dyDescent="0.25">
      <c r="B55" s="18" t="s">
        <v>147</v>
      </c>
      <c r="E55" s="19">
        <v>350</v>
      </c>
      <c r="G55" s="20">
        <v>275</v>
      </c>
      <c r="I55" s="20">
        <v>300</v>
      </c>
      <c r="L55" s="19">
        <v>300</v>
      </c>
    </row>
    <row r="56" spans="1:12" x14ac:dyDescent="0.25">
      <c r="B56" s="18" t="s">
        <v>122</v>
      </c>
    </row>
    <row r="57" spans="1:12" x14ac:dyDescent="0.25">
      <c r="B57" s="18" t="s">
        <v>154</v>
      </c>
      <c r="E57" s="19">
        <v>20000</v>
      </c>
      <c r="G57" s="20">
        <v>5738.66</v>
      </c>
      <c r="L57" s="19">
        <v>20000</v>
      </c>
    </row>
    <row r="58" spans="1:12" x14ac:dyDescent="0.25">
      <c r="E58" s="34">
        <f>SUM(E53:E57)</f>
        <v>199216</v>
      </c>
      <c r="F58" s="33"/>
      <c r="G58" s="34">
        <f>SUM(G53:G57)</f>
        <v>245868.04</v>
      </c>
      <c r="H58" s="33"/>
      <c r="I58" s="34">
        <f>SUM(I53:I57)</f>
        <v>234159.96</v>
      </c>
      <c r="J58" s="33"/>
      <c r="K58" s="33"/>
      <c r="L58" s="34">
        <f>SUM(L53:L57)</f>
        <v>84300</v>
      </c>
    </row>
    <row r="61" spans="1:12" x14ac:dyDescent="0.25">
      <c r="A61" s="35" t="s">
        <v>149</v>
      </c>
      <c r="B61" s="36"/>
    </row>
    <row r="62" spans="1:12" x14ac:dyDescent="0.25">
      <c r="A62" s="17" t="s">
        <v>37</v>
      </c>
      <c r="E62" s="19">
        <v>12400</v>
      </c>
      <c r="G62" s="20">
        <v>10950</v>
      </c>
      <c r="I62" s="20">
        <v>10950</v>
      </c>
      <c r="L62" s="19">
        <v>0</v>
      </c>
    </row>
    <row r="63" spans="1:12" x14ac:dyDescent="0.25">
      <c r="A63" s="17" t="s">
        <v>165</v>
      </c>
      <c r="E63" s="19">
        <v>700</v>
      </c>
    </row>
    <row r="64" spans="1:12" x14ac:dyDescent="0.25">
      <c r="A64" s="17" t="s">
        <v>38</v>
      </c>
      <c r="E64" s="19">
        <v>13300</v>
      </c>
      <c r="G64" s="20">
        <v>10961.08</v>
      </c>
      <c r="I64" s="20">
        <f>9173/9.5*12</f>
        <v>11586.947368421053</v>
      </c>
      <c r="L64" s="19">
        <v>20000</v>
      </c>
    </row>
    <row r="65" spans="1:12" x14ac:dyDescent="0.25">
      <c r="A65" s="17" t="s">
        <v>150</v>
      </c>
      <c r="G65" s="20">
        <v>2422.9499999999998</v>
      </c>
      <c r="I65" s="20">
        <v>2422.9499999999998</v>
      </c>
      <c r="L65" s="19">
        <v>4000</v>
      </c>
    </row>
    <row r="66" spans="1:12" x14ac:dyDescent="0.25">
      <c r="A66" s="17" t="s">
        <v>151</v>
      </c>
      <c r="L66" s="19">
        <v>2000</v>
      </c>
    </row>
    <row r="67" spans="1:12" x14ac:dyDescent="0.25">
      <c r="E67" s="37">
        <f>SUM(E62:E66)</f>
        <v>26400</v>
      </c>
      <c r="F67" s="36"/>
      <c r="G67" s="37">
        <f>SUM(G64:G66)</f>
        <v>13384.029999999999</v>
      </c>
      <c r="H67" s="36"/>
      <c r="I67" s="37">
        <f>SUM(I64:I66)</f>
        <v>14009.897368421054</v>
      </c>
      <c r="J67" s="36"/>
      <c r="K67" s="36"/>
      <c r="L67" s="37">
        <f>SUM(L62:L66)</f>
        <v>26000</v>
      </c>
    </row>
    <row r="68" spans="1:12" x14ac:dyDescent="0.25">
      <c r="E68" s="37"/>
      <c r="F68" s="36"/>
      <c r="G68" s="37"/>
      <c r="H68" s="36"/>
      <c r="I68" s="37"/>
      <c r="J68" s="36"/>
      <c r="K68" s="36"/>
      <c r="L68" s="37"/>
    </row>
    <row r="69" spans="1:12" x14ac:dyDescent="0.25">
      <c r="A69" s="38" t="s">
        <v>156</v>
      </c>
      <c r="B69" s="39"/>
      <c r="E69" s="22" t="s">
        <v>1</v>
      </c>
      <c r="F69" s="23"/>
      <c r="G69" s="24" t="s">
        <v>42</v>
      </c>
      <c r="I69" s="24" t="s">
        <v>43</v>
      </c>
      <c r="L69" s="22" t="s">
        <v>44</v>
      </c>
    </row>
    <row r="70" spans="1:12" x14ac:dyDescent="0.25">
      <c r="A70" s="25" t="s">
        <v>82</v>
      </c>
      <c r="B70" s="40"/>
      <c r="E70" s="19">
        <v>212636</v>
      </c>
      <c r="G70" s="20">
        <v>216454.86</v>
      </c>
      <c r="I70" s="20">
        <f>12*(G70/11.5)</f>
        <v>225865.94086956524</v>
      </c>
      <c r="L70" s="19">
        <v>225000</v>
      </c>
    </row>
    <row r="71" spans="1:12" x14ac:dyDescent="0.25">
      <c r="A71" s="25" t="s">
        <v>35</v>
      </c>
      <c r="B71" s="40"/>
      <c r="E71" s="19">
        <v>18075</v>
      </c>
      <c r="G71" s="20">
        <v>18138.72</v>
      </c>
      <c r="I71" s="20">
        <f>12*(G71/11.5)</f>
        <v>18927.36</v>
      </c>
      <c r="L71" s="19">
        <v>19125</v>
      </c>
    </row>
    <row r="72" spans="1:12" x14ac:dyDescent="0.25">
      <c r="A72" s="25" t="s">
        <v>126</v>
      </c>
      <c r="B72" s="40"/>
      <c r="E72" s="19">
        <v>25200</v>
      </c>
      <c r="G72" s="20">
        <v>17949.599999999999</v>
      </c>
      <c r="I72" s="20">
        <f>12*(G72/11.5)</f>
        <v>18730.017391304347</v>
      </c>
      <c r="L72" s="19">
        <v>30305.4</v>
      </c>
    </row>
    <row r="73" spans="1:12" x14ac:dyDescent="0.25">
      <c r="A73" s="25" t="s">
        <v>158</v>
      </c>
      <c r="B73" s="40"/>
      <c r="E73" s="19">
        <v>5500</v>
      </c>
      <c r="G73" s="20">
        <v>1195</v>
      </c>
      <c r="I73" s="20">
        <v>1195</v>
      </c>
      <c r="L73" s="19">
        <v>2500</v>
      </c>
    </row>
    <row r="74" spans="1:12" x14ac:dyDescent="0.25">
      <c r="A74" s="25" t="s">
        <v>159</v>
      </c>
      <c r="B74" s="40"/>
      <c r="E74" s="19">
        <v>9671</v>
      </c>
      <c r="G74" s="20">
        <v>9880.6299999999992</v>
      </c>
      <c r="I74" s="20">
        <f>12*(G74/11.5)</f>
        <v>10310.222608695651</v>
      </c>
      <c r="L74" s="19">
        <v>12805</v>
      </c>
    </row>
    <row r="75" spans="1:12" x14ac:dyDescent="0.25">
      <c r="A75" s="25" t="s">
        <v>160</v>
      </c>
      <c r="B75" s="40"/>
      <c r="E75" s="19">
        <f>3000+1500+1060</f>
        <v>5560</v>
      </c>
      <c r="G75" s="20">
        <v>3021.99</v>
      </c>
      <c r="I75" s="20">
        <v>3021.99</v>
      </c>
      <c r="L75" s="19">
        <v>4000</v>
      </c>
    </row>
    <row r="76" spans="1:12" x14ac:dyDescent="0.25">
      <c r="A76" s="25" t="s">
        <v>161</v>
      </c>
      <c r="B76" s="40"/>
      <c r="E76" s="19">
        <v>13220.72</v>
      </c>
      <c r="G76" s="20">
        <v>7535.66</v>
      </c>
      <c r="I76" s="20">
        <v>8220.39</v>
      </c>
      <c r="L76" s="19">
        <v>6850.6</v>
      </c>
    </row>
    <row r="77" spans="1:12" x14ac:dyDescent="0.25">
      <c r="A77" s="17" t="s">
        <v>157</v>
      </c>
      <c r="E77" s="19">
        <v>245000</v>
      </c>
      <c r="G77" s="20">
        <v>105226.52</v>
      </c>
      <c r="I77" s="20">
        <f>12*(G77/11.5)</f>
        <v>109801.58608695652</v>
      </c>
      <c r="L77" s="19">
        <v>160000</v>
      </c>
    </row>
    <row r="78" spans="1:12" x14ac:dyDescent="0.25">
      <c r="A78" s="17" t="s">
        <v>162</v>
      </c>
      <c r="E78" s="19">
        <v>10800</v>
      </c>
      <c r="G78" s="20">
        <v>6900</v>
      </c>
      <c r="I78" s="20">
        <v>7200</v>
      </c>
      <c r="L78" s="19">
        <v>10800</v>
      </c>
    </row>
    <row r="79" spans="1:12" x14ac:dyDescent="0.25">
      <c r="A79" s="17" t="s">
        <v>163</v>
      </c>
      <c r="E79" s="19">
        <v>30300</v>
      </c>
      <c r="G79" s="20">
        <v>19283.689999999999</v>
      </c>
      <c r="I79" s="20">
        <f>12*(G79/11.5)</f>
        <v>20122.111304347825</v>
      </c>
      <c r="L79" s="19">
        <v>22000</v>
      </c>
    </row>
    <row r="80" spans="1:12" x14ac:dyDescent="0.25">
      <c r="A80" s="17" t="s">
        <v>164</v>
      </c>
      <c r="E80" s="19">
        <v>22000</v>
      </c>
      <c r="G80" s="20">
        <v>23373.83</v>
      </c>
      <c r="I80" s="20">
        <f>12*(G80/11.5)</f>
        <v>24390.083478260873</v>
      </c>
      <c r="L80" s="19">
        <v>25000</v>
      </c>
    </row>
    <row r="81" spans="1:13 16384:16384" x14ac:dyDescent="0.25">
      <c r="A81" s="41"/>
      <c r="B81" s="42"/>
      <c r="E81" s="43">
        <f>SUM(E70:E80)</f>
        <v>597962.72</v>
      </c>
      <c r="F81" s="39"/>
      <c r="G81" s="43">
        <f>SUM(G70:G80)</f>
        <v>428960.5</v>
      </c>
      <c r="H81" s="39"/>
      <c r="I81" s="43">
        <f>SUM(I70:I80)</f>
        <v>447784.70173913043</v>
      </c>
      <c r="J81" s="39"/>
      <c r="K81" s="39"/>
      <c r="L81" s="43">
        <f>SUM(L70:L80)</f>
        <v>518386</v>
      </c>
    </row>
    <row r="83" spans="1:13 16384:16384" x14ac:dyDescent="0.25">
      <c r="A83" s="44" t="s">
        <v>61</v>
      </c>
      <c r="B83" s="45"/>
      <c r="C83" s="45"/>
      <c r="D83" s="45"/>
      <c r="E83" s="46">
        <f>597962.72+26400+199216+197140</f>
        <v>1020718.72</v>
      </c>
      <c r="F83" s="45"/>
      <c r="G83" s="47">
        <f>422060.5+13384.03+245868.04+144315.98</f>
        <v>825628.55</v>
      </c>
      <c r="H83" s="45"/>
      <c r="I83" s="47">
        <v>843504.11</v>
      </c>
      <c r="J83" s="45"/>
      <c r="K83" s="45"/>
      <c r="L83" s="46">
        <v>802279</v>
      </c>
    </row>
    <row r="84" spans="1:13 16384:16384" x14ac:dyDescent="0.25">
      <c r="E84" s="48"/>
    </row>
    <row r="85" spans="1:13 16384:16384" x14ac:dyDescent="0.25">
      <c r="A85" s="49" t="s">
        <v>45</v>
      </c>
      <c r="E85" s="22" t="s">
        <v>1</v>
      </c>
      <c r="F85" s="23"/>
      <c r="G85" s="24" t="s">
        <v>42</v>
      </c>
      <c r="I85" s="24" t="s">
        <v>43</v>
      </c>
      <c r="L85" s="22" t="s">
        <v>44</v>
      </c>
    </row>
    <row r="86" spans="1:13 16384:16384" x14ac:dyDescent="0.25">
      <c r="A86" s="17" t="s">
        <v>46</v>
      </c>
      <c r="E86" s="19">
        <v>145000</v>
      </c>
      <c r="G86" s="20">
        <v>155977.89000000001</v>
      </c>
      <c r="I86" s="20">
        <f>12*(G86/11.5)</f>
        <v>162759.53739130436</v>
      </c>
      <c r="L86" s="19">
        <v>160000</v>
      </c>
    </row>
    <row r="87" spans="1:13 16384:16384" x14ac:dyDescent="0.25">
      <c r="A87" s="17" t="s">
        <v>47</v>
      </c>
      <c r="E87" s="19">
        <v>800</v>
      </c>
      <c r="G87" s="20">
        <v>458</v>
      </c>
      <c r="I87" s="20">
        <f>458/7*12</f>
        <v>785.14285714285711</v>
      </c>
      <c r="L87" s="19">
        <v>800</v>
      </c>
    </row>
    <row r="88" spans="1:13 16384:16384" x14ac:dyDescent="0.25">
      <c r="A88" s="17" t="s">
        <v>48</v>
      </c>
      <c r="E88" s="19">
        <v>15000</v>
      </c>
      <c r="G88" s="20">
        <v>18352.27</v>
      </c>
      <c r="I88" s="20">
        <f>12*(G88/11.5)</f>
        <v>19150.194782608694</v>
      </c>
      <c r="L88" s="19">
        <v>15000</v>
      </c>
    </row>
    <row r="89" spans="1:13 16384:16384" x14ac:dyDescent="0.25">
      <c r="A89" s="17" t="s">
        <v>49</v>
      </c>
      <c r="E89" s="19">
        <v>5000</v>
      </c>
      <c r="G89" s="20">
        <v>439.28</v>
      </c>
      <c r="I89" s="20">
        <f>12*(G89/11.5)</f>
        <v>458.37913043478261</v>
      </c>
      <c r="L89" s="19">
        <v>1000</v>
      </c>
    </row>
    <row r="90" spans="1:13 16384:16384" x14ac:dyDescent="0.25">
      <c r="A90" s="17" t="s">
        <v>50</v>
      </c>
      <c r="E90" s="19">
        <v>540000</v>
      </c>
      <c r="G90" s="20">
        <v>346197.34</v>
      </c>
      <c r="I90" s="20">
        <f>12*(G90/11.5)</f>
        <v>361249.39826086955</v>
      </c>
      <c r="L90" s="19">
        <v>540000</v>
      </c>
    </row>
    <row r="91" spans="1:13 16384:16384" s="45" customFormat="1" x14ac:dyDescent="0.25">
      <c r="A91" s="17" t="s">
        <v>51</v>
      </c>
      <c r="B91" s="18"/>
      <c r="C91" s="18"/>
      <c r="D91" s="18"/>
      <c r="E91" s="19">
        <v>90000</v>
      </c>
      <c r="F91" s="18"/>
      <c r="G91" s="20">
        <v>93791.09</v>
      </c>
      <c r="H91" s="18"/>
      <c r="I91" s="20">
        <v>93791.09</v>
      </c>
      <c r="J91" s="18"/>
      <c r="K91" s="18"/>
      <c r="L91" s="19">
        <v>100000</v>
      </c>
      <c r="M91" s="50"/>
      <c r="XFD91" s="44">
        <f>SUM(A91:XFC91)</f>
        <v>377582.18</v>
      </c>
    </row>
    <row r="92" spans="1:13 16384:16384" x14ac:dyDescent="0.25">
      <c r="A92" s="17" t="s">
        <v>52</v>
      </c>
      <c r="E92" s="19">
        <v>6000</v>
      </c>
      <c r="G92" s="20">
        <v>8385.14</v>
      </c>
      <c r="I92" s="20">
        <f>12*(G92/11.5)</f>
        <v>8749.7113043478257</v>
      </c>
      <c r="L92" s="19">
        <v>7500</v>
      </c>
    </row>
    <row r="93" spans="1:13 16384:16384" x14ac:dyDescent="0.25">
      <c r="A93" s="17" t="s">
        <v>155</v>
      </c>
      <c r="E93" s="19">
        <v>1000</v>
      </c>
      <c r="G93" s="20">
        <v>6354</v>
      </c>
      <c r="I93" s="20">
        <f>12*(G93/11.5)</f>
        <v>6630.260869565217</v>
      </c>
      <c r="L93" s="19">
        <v>3000</v>
      </c>
    </row>
    <row r="94" spans="1:13 16384:16384" x14ac:dyDescent="0.25">
      <c r="A94" s="17" t="s">
        <v>53</v>
      </c>
      <c r="E94" s="19">
        <v>3000</v>
      </c>
      <c r="G94" s="20">
        <v>0</v>
      </c>
    </row>
    <row r="95" spans="1:13 16384:16384" x14ac:dyDescent="0.25">
      <c r="A95" s="17" t="s">
        <v>59</v>
      </c>
      <c r="E95" s="19">
        <v>500</v>
      </c>
      <c r="G95" s="20">
        <v>0</v>
      </c>
    </row>
    <row r="96" spans="1:13 16384:16384" x14ac:dyDescent="0.25">
      <c r="A96" s="17" t="s">
        <v>54</v>
      </c>
      <c r="E96" s="19">
        <v>1000</v>
      </c>
      <c r="G96" s="20">
        <v>700</v>
      </c>
      <c r="I96" s="20">
        <v>700</v>
      </c>
      <c r="L96" s="19">
        <v>1000</v>
      </c>
    </row>
    <row r="97" spans="1:13" x14ac:dyDescent="0.25">
      <c r="A97" s="17" t="s">
        <v>55</v>
      </c>
      <c r="E97" s="19">
        <v>500</v>
      </c>
      <c r="G97" s="20">
        <v>767</v>
      </c>
      <c r="I97" s="20">
        <v>800</v>
      </c>
      <c r="L97" s="19">
        <v>700</v>
      </c>
    </row>
    <row r="98" spans="1:13" x14ac:dyDescent="0.25">
      <c r="A98" s="17" t="s">
        <v>168</v>
      </c>
      <c r="G98" s="20">
        <v>4728.3999999999996</v>
      </c>
      <c r="I98" s="20">
        <v>4728.3999999999996</v>
      </c>
      <c r="L98" s="19">
        <v>5000</v>
      </c>
    </row>
    <row r="99" spans="1:13" x14ac:dyDescent="0.25">
      <c r="A99" s="17" t="s">
        <v>56</v>
      </c>
      <c r="E99" s="19">
        <v>40000</v>
      </c>
      <c r="G99" s="20">
        <v>60000</v>
      </c>
      <c r="I99" s="20">
        <v>60000</v>
      </c>
      <c r="L99" s="19">
        <v>15000</v>
      </c>
    </row>
    <row r="100" spans="1:13" x14ac:dyDescent="0.25">
      <c r="A100" s="17" t="s">
        <v>57</v>
      </c>
      <c r="G100" s="20">
        <v>158715</v>
      </c>
      <c r="I100" s="20">
        <v>158715</v>
      </c>
      <c r="L100" s="19">
        <v>0</v>
      </c>
    </row>
    <row r="101" spans="1:13" x14ac:dyDescent="0.25">
      <c r="A101" s="17" t="s">
        <v>169</v>
      </c>
      <c r="G101" s="20">
        <v>563.17999999999995</v>
      </c>
      <c r="I101" s="20">
        <v>563.17999999999995</v>
      </c>
      <c r="L101" s="19">
        <v>750</v>
      </c>
    </row>
    <row r="102" spans="1:13" x14ac:dyDescent="0.25">
      <c r="A102" s="17" t="s">
        <v>58</v>
      </c>
      <c r="E102" s="19">
        <v>145000</v>
      </c>
      <c r="L102" s="19">
        <v>2500</v>
      </c>
    </row>
    <row r="103" spans="1:13" x14ac:dyDescent="0.25">
      <c r="A103" s="44" t="s">
        <v>60</v>
      </c>
      <c r="B103" s="45"/>
      <c r="C103" s="45"/>
      <c r="D103" s="45"/>
      <c r="E103" s="46">
        <f>SUM(E86:E102)</f>
        <v>992800</v>
      </c>
      <c r="F103" s="45"/>
      <c r="G103" s="47">
        <f>SUM(G86:G102)</f>
        <v>855428.59000000008</v>
      </c>
      <c r="H103" s="45"/>
      <c r="I103" s="47">
        <f>SUM(I86:I102)</f>
        <v>879080.29459627334</v>
      </c>
      <c r="J103" s="45"/>
      <c r="K103" s="45"/>
      <c r="L103" s="46">
        <f>SUM(L86:L102)</f>
        <v>852250</v>
      </c>
    </row>
    <row r="106" spans="1:13" x14ac:dyDescent="0.25">
      <c r="A106" s="17" t="s">
        <v>62</v>
      </c>
      <c r="E106" s="19">
        <v>110171.81</v>
      </c>
      <c r="G106" s="20">
        <v>59430.8</v>
      </c>
      <c r="I106" s="20">
        <v>59430.8</v>
      </c>
      <c r="L106" s="19">
        <v>88000</v>
      </c>
    </row>
    <row r="107" spans="1:13" x14ac:dyDescent="0.25">
      <c r="A107" s="17" t="s">
        <v>63</v>
      </c>
      <c r="E107" s="19">
        <v>992800</v>
      </c>
      <c r="G107" s="20">
        <v>855428.59</v>
      </c>
      <c r="I107" s="20">
        <v>879080.29</v>
      </c>
      <c r="L107" s="19">
        <v>852250</v>
      </c>
    </row>
    <row r="108" spans="1:13" x14ac:dyDescent="0.25">
      <c r="A108" s="17" t="s">
        <v>64</v>
      </c>
      <c r="C108" s="18" t="s">
        <v>167</v>
      </c>
      <c r="E108" s="19">
        <v>1020718.72</v>
      </c>
      <c r="G108" s="20">
        <v>-825628.55</v>
      </c>
      <c r="I108" s="20">
        <v>-843504.11</v>
      </c>
      <c r="L108" s="19">
        <v>-802279</v>
      </c>
    </row>
    <row r="109" spans="1:13" x14ac:dyDescent="0.25">
      <c r="A109" s="44" t="s">
        <v>65</v>
      </c>
      <c r="B109" s="45"/>
      <c r="C109" s="45"/>
      <c r="D109" s="45"/>
      <c r="E109" s="46">
        <v>82253.09</v>
      </c>
      <c r="F109" s="45"/>
      <c r="G109" s="47">
        <v>81420.39</v>
      </c>
      <c r="H109" s="45"/>
      <c r="I109" s="47">
        <f>SUM(I106:I108)</f>
        <v>95006.980000000098</v>
      </c>
      <c r="J109" s="45"/>
      <c r="K109" s="45"/>
      <c r="L109" s="46">
        <f>SUM(L106:L108)</f>
        <v>137971</v>
      </c>
    </row>
    <row r="112" spans="1:13" s="45" customFormat="1" x14ac:dyDescent="0.25">
      <c r="A112" s="17"/>
      <c r="B112" s="18"/>
      <c r="C112" s="18"/>
      <c r="D112" s="18"/>
      <c r="E112" s="19"/>
      <c r="F112" s="18"/>
      <c r="G112" s="20"/>
      <c r="H112" s="18"/>
      <c r="I112" s="20"/>
      <c r="J112" s="18"/>
      <c r="K112" s="18"/>
      <c r="L112" s="19"/>
      <c r="M112" s="21"/>
    </row>
    <row r="118" spans="1:13" s="45" customFormat="1" x14ac:dyDescent="0.25">
      <c r="A118" s="17"/>
      <c r="B118" s="18"/>
      <c r="C118" s="18"/>
      <c r="D118" s="18"/>
      <c r="E118" s="19"/>
      <c r="F118" s="18"/>
      <c r="G118" s="20"/>
      <c r="H118" s="18"/>
      <c r="I118" s="20"/>
      <c r="J118" s="18"/>
      <c r="K118" s="18"/>
      <c r="L118" s="19"/>
      <c r="M118" s="21"/>
    </row>
  </sheetData>
  <sheetProtection password="EBD1" sheet="1" objects="1" scenarios="1"/>
  <printOptions gridLines="1"/>
  <pageMargins left="0.7" right="0.7" top="0.75" bottom="0.75" header="0.3" footer="0.3"/>
  <pageSetup orientation="landscape" r:id="rId1"/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sqref="A1:XFD1048576"/>
    </sheetView>
  </sheetViews>
  <sheetFormatPr defaultRowHeight="15" x14ac:dyDescent="0.25"/>
  <cols>
    <col min="1" max="1" width="9.140625" style="1"/>
    <col min="5" max="5" width="14.28515625" style="11" bestFit="1" customWidth="1"/>
    <col min="6" max="6" width="4.7109375" customWidth="1"/>
    <col min="7" max="7" width="14.28515625" style="4" bestFit="1" customWidth="1"/>
    <col min="8" max="8" width="5.28515625" style="4" customWidth="1"/>
    <col min="9" max="9" width="14.28515625" style="4" bestFit="1" customWidth="1"/>
    <col min="10" max="10" width="4.5703125" customWidth="1"/>
    <col min="11" max="11" width="3.7109375" customWidth="1"/>
    <col min="12" max="12" width="14.85546875" style="8" customWidth="1"/>
  </cols>
  <sheetData>
    <row r="1" spans="1:13" x14ac:dyDescent="0.25">
      <c r="G1" s="7" t="s">
        <v>181</v>
      </c>
      <c r="H1" s="7" t="s">
        <v>0</v>
      </c>
      <c r="M1" s="14"/>
    </row>
    <row r="2" spans="1:13" x14ac:dyDescent="0.25">
      <c r="M2" s="14"/>
    </row>
    <row r="3" spans="1:13" x14ac:dyDescent="0.25">
      <c r="E3" s="12" t="s">
        <v>1</v>
      </c>
      <c r="F3" s="3"/>
      <c r="G3" s="5" t="s">
        <v>42</v>
      </c>
      <c r="I3" s="5" t="s">
        <v>43</v>
      </c>
      <c r="L3" s="9" t="s">
        <v>44</v>
      </c>
      <c r="M3" s="14"/>
    </row>
    <row r="4" spans="1:13" x14ac:dyDescent="0.25">
      <c r="A4" s="6" t="s">
        <v>66</v>
      </c>
    </row>
    <row r="5" spans="1:13" x14ac:dyDescent="0.25">
      <c r="A5" s="1">
        <v>5000.2</v>
      </c>
      <c r="B5" t="s">
        <v>3</v>
      </c>
      <c r="E5" s="11">
        <v>1000</v>
      </c>
      <c r="G5" s="4">
        <v>358.72</v>
      </c>
      <c r="I5" s="4">
        <f t="shared" ref="I5:I15" si="0">12*(G5/11.5)</f>
        <v>374.31652173913045</v>
      </c>
      <c r="L5" s="8">
        <v>500</v>
      </c>
    </row>
    <row r="6" spans="1:13" x14ac:dyDescent="0.25">
      <c r="A6" s="1">
        <v>5010.2</v>
      </c>
      <c r="B6" t="s">
        <v>4</v>
      </c>
      <c r="E6" s="11">
        <v>3000</v>
      </c>
      <c r="G6" s="4">
        <v>1450.58</v>
      </c>
      <c r="I6" s="4">
        <f t="shared" si="0"/>
        <v>1513.6486956521737</v>
      </c>
      <c r="L6" s="8">
        <v>1500</v>
      </c>
    </row>
    <row r="7" spans="1:13" x14ac:dyDescent="0.25">
      <c r="A7" s="1">
        <v>5022.2</v>
      </c>
      <c r="B7" t="s">
        <v>67</v>
      </c>
      <c r="E7" s="11">
        <v>129000</v>
      </c>
      <c r="G7" s="4">
        <v>121281.15</v>
      </c>
      <c r="I7" s="4">
        <f t="shared" si="0"/>
        <v>126554.24347826086</v>
      </c>
      <c r="L7" s="8">
        <v>127000</v>
      </c>
    </row>
    <row r="8" spans="1:13" x14ac:dyDescent="0.25">
      <c r="A8" s="1">
        <v>5040.2</v>
      </c>
      <c r="B8" t="s">
        <v>68</v>
      </c>
      <c r="E8" s="11">
        <v>7000</v>
      </c>
      <c r="G8" s="4">
        <v>8774.3799999999992</v>
      </c>
      <c r="I8" s="4">
        <f t="shared" si="0"/>
        <v>9155.8747826086947</v>
      </c>
      <c r="L8" s="8">
        <v>7500</v>
      </c>
    </row>
    <row r="9" spans="1:13" x14ac:dyDescent="0.25">
      <c r="A9" s="1">
        <v>5030.2</v>
      </c>
      <c r="B9" t="s">
        <v>6</v>
      </c>
      <c r="E9" s="11">
        <v>2200</v>
      </c>
      <c r="G9" s="4">
        <v>1622.32</v>
      </c>
      <c r="I9" s="4">
        <f t="shared" si="0"/>
        <v>1692.8556521739129</v>
      </c>
      <c r="L9" s="8">
        <v>2000</v>
      </c>
    </row>
    <row r="10" spans="1:13" x14ac:dyDescent="0.25">
      <c r="A10" s="1">
        <v>5046.2</v>
      </c>
      <c r="B10" t="s">
        <v>69</v>
      </c>
      <c r="E10" s="11">
        <v>2000</v>
      </c>
      <c r="G10" s="4">
        <v>1466.92</v>
      </c>
      <c r="I10" s="4">
        <f t="shared" si="0"/>
        <v>1530.6991304347825</v>
      </c>
      <c r="L10" s="8">
        <v>1200</v>
      </c>
    </row>
    <row r="11" spans="1:13" x14ac:dyDescent="0.25">
      <c r="A11" s="1">
        <v>5050.2</v>
      </c>
      <c r="B11" t="s">
        <v>70</v>
      </c>
      <c r="E11" s="11">
        <v>1000</v>
      </c>
      <c r="G11" s="4">
        <v>248.04</v>
      </c>
      <c r="I11" s="4">
        <f t="shared" si="0"/>
        <v>258.82434782608692</v>
      </c>
      <c r="L11" s="8">
        <v>500</v>
      </c>
    </row>
    <row r="12" spans="1:13" x14ac:dyDescent="0.25">
      <c r="B12" t="s">
        <v>75</v>
      </c>
      <c r="E12" s="11">
        <v>2200</v>
      </c>
      <c r="G12" s="4">
        <v>6492.29</v>
      </c>
      <c r="I12" s="4">
        <f t="shared" si="0"/>
        <v>6774.5634782608704</v>
      </c>
      <c r="L12" s="8">
        <v>2200</v>
      </c>
    </row>
    <row r="13" spans="1:13" x14ac:dyDescent="0.25">
      <c r="B13" t="s">
        <v>76</v>
      </c>
      <c r="E13" s="11">
        <v>9500</v>
      </c>
      <c r="G13" s="4">
        <v>7131.91</v>
      </c>
      <c r="I13" s="4">
        <f t="shared" si="0"/>
        <v>7441.9930434782618</v>
      </c>
      <c r="L13" s="8">
        <v>7500</v>
      </c>
    </row>
    <row r="14" spans="1:13" x14ac:dyDescent="0.25">
      <c r="B14" t="s">
        <v>77</v>
      </c>
      <c r="E14" s="11">
        <v>25000</v>
      </c>
      <c r="G14" s="4">
        <v>28333.77</v>
      </c>
      <c r="I14" s="4">
        <f t="shared" si="0"/>
        <v>29565.673043478266</v>
      </c>
      <c r="L14" s="8">
        <v>25000</v>
      </c>
    </row>
    <row r="15" spans="1:13" x14ac:dyDescent="0.25">
      <c r="A15" s="1">
        <v>5090.2</v>
      </c>
      <c r="B15" t="s">
        <v>71</v>
      </c>
      <c r="E15" s="11">
        <v>1500</v>
      </c>
      <c r="G15" s="4">
        <v>1178.5999999999999</v>
      </c>
      <c r="I15" s="4">
        <f t="shared" si="0"/>
        <v>1229.8434782608695</v>
      </c>
      <c r="L15" s="8">
        <v>1000</v>
      </c>
    </row>
    <row r="16" spans="1:13" x14ac:dyDescent="0.25">
      <c r="B16" t="s">
        <v>24</v>
      </c>
      <c r="E16" s="11">
        <v>500</v>
      </c>
      <c r="G16" s="4">
        <v>368.67</v>
      </c>
      <c r="I16" s="4">
        <v>375</v>
      </c>
      <c r="L16" s="8">
        <v>400</v>
      </c>
    </row>
    <row r="17" spans="1:12" x14ac:dyDescent="0.25">
      <c r="A17" s="1">
        <v>5100.2</v>
      </c>
      <c r="B17" t="s">
        <v>72</v>
      </c>
      <c r="E17" s="11">
        <v>3000</v>
      </c>
      <c r="G17" s="4">
        <v>675.45</v>
      </c>
      <c r="I17" s="4">
        <f>12*(G17/11.5)</f>
        <v>704.81739130434789</v>
      </c>
      <c r="L17" s="8">
        <v>1000</v>
      </c>
    </row>
    <row r="18" spans="1:12" x14ac:dyDescent="0.25">
      <c r="B18" t="s">
        <v>78</v>
      </c>
      <c r="E18" s="11">
        <v>5000</v>
      </c>
      <c r="G18" s="4">
        <v>4002</v>
      </c>
      <c r="I18" s="4">
        <v>4002</v>
      </c>
      <c r="L18" s="8">
        <v>4500</v>
      </c>
    </row>
    <row r="19" spans="1:12" x14ac:dyDescent="0.25">
      <c r="A19" s="1">
        <v>5140.2</v>
      </c>
      <c r="B19" t="s">
        <v>8</v>
      </c>
      <c r="E19" s="11">
        <v>2000</v>
      </c>
      <c r="G19" s="4">
        <v>2120.48</v>
      </c>
      <c r="I19" s="4">
        <f>12*(G19/11.5)</f>
        <v>2212.6747826086958</v>
      </c>
      <c r="L19" s="8">
        <v>2000</v>
      </c>
    </row>
    <row r="20" spans="1:12" x14ac:dyDescent="0.25">
      <c r="A20" s="1">
        <v>5162.2</v>
      </c>
      <c r="B20" t="s">
        <v>73</v>
      </c>
      <c r="E20" s="11">
        <v>300</v>
      </c>
      <c r="G20" s="4">
        <v>161</v>
      </c>
      <c r="I20" s="4">
        <v>168</v>
      </c>
      <c r="L20" s="8">
        <v>200</v>
      </c>
    </row>
    <row r="21" spans="1:12" x14ac:dyDescent="0.25">
      <c r="B21" t="s">
        <v>9</v>
      </c>
      <c r="E21" s="11">
        <v>500</v>
      </c>
      <c r="I21" s="4">
        <v>250</v>
      </c>
      <c r="L21" s="8">
        <v>250</v>
      </c>
    </row>
    <row r="22" spans="1:12" x14ac:dyDescent="0.25">
      <c r="B22" t="s">
        <v>74</v>
      </c>
      <c r="E22" s="11">
        <v>2000</v>
      </c>
      <c r="G22" s="4">
        <v>138.33000000000001</v>
      </c>
      <c r="I22" s="4">
        <f t="shared" ref="I22:I27" si="1">12*(G22/11.5)</f>
        <v>144.34434782608696</v>
      </c>
      <c r="L22" s="8">
        <v>500</v>
      </c>
    </row>
    <row r="23" spans="1:12" x14ac:dyDescent="0.25">
      <c r="B23" t="s">
        <v>79</v>
      </c>
      <c r="E23" s="11">
        <v>1200000</v>
      </c>
      <c r="G23" s="4">
        <v>1176189.8999999999</v>
      </c>
      <c r="I23" s="4">
        <f t="shared" si="1"/>
        <v>1227328.5913043476</v>
      </c>
      <c r="L23" s="8">
        <v>1250000</v>
      </c>
    </row>
    <row r="24" spans="1:12" x14ac:dyDescent="0.25">
      <c r="B24" t="s">
        <v>106</v>
      </c>
      <c r="G24" s="4">
        <v>3969.11</v>
      </c>
      <c r="I24" s="4">
        <f t="shared" si="1"/>
        <v>4141.68</v>
      </c>
      <c r="L24" s="8">
        <v>2500</v>
      </c>
    </row>
    <row r="25" spans="1:12" x14ac:dyDescent="0.25">
      <c r="B25" t="s">
        <v>80</v>
      </c>
      <c r="E25" s="11">
        <v>30000</v>
      </c>
      <c r="G25" s="4">
        <v>46873.24</v>
      </c>
      <c r="I25" s="4">
        <f t="shared" si="1"/>
        <v>48911.206956521739</v>
      </c>
      <c r="L25" s="8">
        <v>45000</v>
      </c>
    </row>
    <row r="26" spans="1:12" x14ac:dyDescent="0.25">
      <c r="B26" t="s">
        <v>81</v>
      </c>
      <c r="E26" s="11">
        <v>10000</v>
      </c>
      <c r="G26" s="4">
        <v>17189.23</v>
      </c>
      <c r="I26" s="4">
        <f t="shared" si="1"/>
        <v>17936.587826086958</v>
      </c>
      <c r="L26" s="8">
        <v>15000</v>
      </c>
    </row>
    <row r="27" spans="1:12" x14ac:dyDescent="0.25">
      <c r="B27" t="s">
        <v>82</v>
      </c>
      <c r="E27" s="11">
        <v>133000</v>
      </c>
      <c r="G27" s="4">
        <v>129673.04</v>
      </c>
      <c r="I27" s="4">
        <f t="shared" si="1"/>
        <v>135310.99826086956</v>
      </c>
      <c r="L27" s="8">
        <v>138000</v>
      </c>
    </row>
    <row r="28" spans="1:12" x14ac:dyDescent="0.25">
      <c r="B28" t="s">
        <v>28</v>
      </c>
      <c r="E28" s="11">
        <v>2000</v>
      </c>
      <c r="G28" s="4">
        <v>2195</v>
      </c>
      <c r="I28" s="4">
        <v>2200</v>
      </c>
      <c r="L28" s="8">
        <v>2500</v>
      </c>
    </row>
    <row r="29" spans="1:12" x14ac:dyDescent="0.25">
      <c r="B29" t="s">
        <v>83</v>
      </c>
      <c r="E29" s="11">
        <v>11305</v>
      </c>
      <c r="G29" s="4">
        <v>10486.51</v>
      </c>
      <c r="I29" s="4">
        <f>12*(G29/11.5)</f>
        <v>10942.445217391305</v>
      </c>
      <c r="L29" s="8">
        <v>11040</v>
      </c>
    </row>
    <row r="30" spans="1:12" x14ac:dyDescent="0.25">
      <c r="B30" t="s">
        <v>84</v>
      </c>
      <c r="E30" s="11">
        <v>15120</v>
      </c>
      <c r="G30" s="4">
        <v>13017</v>
      </c>
      <c r="I30" s="4">
        <v>13017</v>
      </c>
      <c r="L30" s="8">
        <v>15500</v>
      </c>
    </row>
    <row r="31" spans="1:12" x14ac:dyDescent="0.25">
      <c r="B31" t="s">
        <v>85</v>
      </c>
      <c r="E31" s="11">
        <v>6650</v>
      </c>
      <c r="G31" s="4">
        <v>7378.3</v>
      </c>
      <c r="I31" s="4">
        <f>12*(G31/11.5)</f>
        <v>7699.0956521739126</v>
      </c>
      <c r="L31" s="8">
        <v>7852.2</v>
      </c>
    </row>
    <row r="32" spans="1:12" x14ac:dyDescent="0.25">
      <c r="B32" t="s">
        <v>105</v>
      </c>
      <c r="E32" s="11">
        <v>5000</v>
      </c>
      <c r="G32" s="4">
        <f>757+602+1773+426+860+275</f>
        <v>4693</v>
      </c>
      <c r="I32" s="4">
        <v>4693</v>
      </c>
      <c r="L32" s="8">
        <v>4700</v>
      </c>
    </row>
    <row r="33" spans="1:13" x14ac:dyDescent="0.25">
      <c r="B33" t="s">
        <v>86</v>
      </c>
      <c r="E33" s="11">
        <v>43000</v>
      </c>
      <c r="G33" s="4">
        <v>317</v>
      </c>
      <c r="I33" s="4">
        <v>500</v>
      </c>
      <c r="L33" s="8">
        <v>10000</v>
      </c>
    </row>
    <row r="34" spans="1:13" x14ac:dyDescent="0.25">
      <c r="B34" t="s">
        <v>87</v>
      </c>
      <c r="E34" s="11">
        <v>35000</v>
      </c>
      <c r="G34" s="4">
        <v>34000</v>
      </c>
      <c r="I34" s="4">
        <v>34000</v>
      </c>
      <c r="L34" s="8">
        <v>0</v>
      </c>
    </row>
    <row r="37" spans="1:13" x14ac:dyDescent="0.25">
      <c r="E37" s="12" t="s">
        <v>1</v>
      </c>
      <c r="F37" s="3"/>
      <c r="G37" s="5" t="s">
        <v>42</v>
      </c>
      <c r="I37" s="5" t="s">
        <v>43</v>
      </c>
      <c r="L37" s="9" t="s">
        <v>44</v>
      </c>
      <c r="M37" s="14"/>
    </row>
    <row r="38" spans="1:13" x14ac:dyDescent="0.25">
      <c r="B38" t="s">
        <v>88</v>
      </c>
      <c r="E38" s="11">
        <v>40000</v>
      </c>
      <c r="G38" s="4">
        <v>75000</v>
      </c>
      <c r="I38" s="4">
        <v>55000</v>
      </c>
      <c r="L38" s="8">
        <v>15000</v>
      </c>
    </row>
    <row r="39" spans="1:13" x14ac:dyDescent="0.25">
      <c r="B39" t="s">
        <v>89</v>
      </c>
      <c r="E39" s="11">
        <v>50000</v>
      </c>
      <c r="I39" s="4">
        <v>20000</v>
      </c>
      <c r="L39" s="8">
        <v>60000</v>
      </c>
    </row>
    <row r="40" spans="1:13" x14ac:dyDescent="0.25">
      <c r="B40" t="s">
        <v>90</v>
      </c>
      <c r="E40" s="11">
        <v>1500</v>
      </c>
      <c r="L40" s="8">
        <v>5000</v>
      </c>
    </row>
    <row r="42" spans="1:13" s="2" customFormat="1" x14ac:dyDescent="0.25">
      <c r="A42" s="6"/>
      <c r="B42" s="2" t="s">
        <v>91</v>
      </c>
      <c r="E42" s="13">
        <f>SUM(E5:E40)</f>
        <v>1779275</v>
      </c>
      <c r="G42" s="7">
        <f>SUM(G4:G41)</f>
        <v>1706785.9400000002</v>
      </c>
      <c r="H42" s="7"/>
      <c r="I42" s="7">
        <f>SUM(I5:I41)</f>
        <v>1775629.9773913042</v>
      </c>
      <c r="L42" s="10">
        <f>SUM(L5:L41)</f>
        <v>1766842.2</v>
      </c>
    </row>
    <row r="44" spans="1:13" x14ac:dyDescent="0.25">
      <c r="B44" t="s">
        <v>45</v>
      </c>
    </row>
    <row r="45" spans="1:13" x14ac:dyDescent="0.25">
      <c r="B45" t="s">
        <v>92</v>
      </c>
      <c r="E45" s="11">
        <v>1460000</v>
      </c>
      <c r="G45" s="4">
        <v>1494078.09</v>
      </c>
      <c r="I45" s="4">
        <f t="shared" ref="I45:I50" si="2">12*(G45/11.5)</f>
        <v>1559038.0069565219</v>
      </c>
      <c r="L45" s="8">
        <v>1500000</v>
      </c>
    </row>
    <row r="46" spans="1:13" x14ac:dyDescent="0.25">
      <c r="B46" t="s">
        <v>93</v>
      </c>
      <c r="E46" s="11">
        <v>142000</v>
      </c>
      <c r="G46" s="4">
        <v>146697.49</v>
      </c>
      <c r="I46" s="4">
        <f t="shared" si="2"/>
        <v>153075.64173913043</v>
      </c>
      <c r="L46" s="8">
        <v>155000</v>
      </c>
    </row>
    <row r="47" spans="1:13" x14ac:dyDescent="0.25">
      <c r="B47" t="s">
        <v>94</v>
      </c>
      <c r="E47" s="11">
        <v>12000</v>
      </c>
      <c r="G47" s="4">
        <v>12886</v>
      </c>
      <c r="I47" s="4">
        <f t="shared" si="2"/>
        <v>13446.260869565216</v>
      </c>
      <c r="L47" s="8">
        <v>13000</v>
      </c>
    </row>
    <row r="48" spans="1:13" x14ac:dyDescent="0.25">
      <c r="B48" t="s">
        <v>95</v>
      </c>
      <c r="E48" s="11">
        <v>10000</v>
      </c>
      <c r="G48" s="4">
        <v>10754</v>
      </c>
      <c r="I48" s="4">
        <f t="shared" si="2"/>
        <v>11221.565217391304</v>
      </c>
      <c r="L48" s="8">
        <v>10000</v>
      </c>
    </row>
    <row r="49" spans="1:12" x14ac:dyDescent="0.25">
      <c r="B49" t="s">
        <v>96</v>
      </c>
      <c r="E49" s="11">
        <v>300</v>
      </c>
      <c r="G49" s="4">
        <v>420</v>
      </c>
      <c r="I49" s="4">
        <f t="shared" si="2"/>
        <v>438.26086956521738</v>
      </c>
      <c r="L49" s="8">
        <v>400</v>
      </c>
    </row>
    <row r="50" spans="1:12" x14ac:dyDescent="0.25">
      <c r="B50" t="s">
        <v>97</v>
      </c>
      <c r="E50" s="11">
        <v>40000</v>
      </c>
      <c r="G50" s="4">
        <v>48501.54</v>
      </c>
      <c r="I50" s="4">
        <f t="shared" si="2"/>
        <v>50610.302608695652</v>
      </c>
      <c r="L50" s="8">
        <v>50000</v>
      </c>
    </row>
    <row r="51" spans="1:12" x14ac:dyDescent="0.25">
      <c r="B51" t="s">
        <v>98</v>
      </c>
      <c r="E51" s="11">
        <v>7000</v>
      </c>
      <c r="G51" s="4">
        <v>7237.94</v>
      </c>
      <c r="I51" s="4">
        <v>7237.94</v>
      </c>
      <c r="L51" s="8">
        <v>7000</v>
      </c>
    </row>
    <row r="52" spans="1:12" x14ac:dyDescent="0.25">
      <c r="B52" t="s">
        <v>99</v>
      </c>
      <c r="E52" s="11">
        <v>20000</v>
      </c>
      <c r="G52" s="4">
        <v>21890</v>
      </c>
      <c r="I52" s="4">
        <f>12*(G52/11.5)</f>
        <v>22841.739130434784</v>
      </c>
      <c r="L52" s="8">
        <v>20000</v>
      </c>
    </row>
    <row r="53" spans="1:12" x14ac:dyDescent="0.25">
      <c r="B53" t="s">
        <v>143</v>
      </c>
      <c r="E53" s="11">
        <v>800</v>
      </c>
      <c r="G53" s="4">
        <v>1379.42</v>
      </c>
      <c r="I53" s="4">
        <f>12*(G53/11.5)</f>
        <v>1439.3947826086958</v>
      </c>
      <c r="L53" s="8">
        <v>1000</v>
      </c>
    </row>
    <row r="54" spans="1:12" x14ac:dyDescent="0.25">
      <c r="B54" t="s">
        <v>100</v>
      </c>
      <c r="E54" s="11">
        <v>2500</v>
      </c>
      <c r="G54" s="4">
        <v>2855.6</v>
      </c>
      <c r="I54" s="4">
        <f>12*(G54/11.5)</f>
        <v>2979.7565217391302</v>
      </c>
      <c r="L54" s="8">
        <v>2500</v>
      </c>
    </row>
    <row r="55" spans="1:12" x14ac:dyDescent="0.25">
      <c r="B55" t="s">
        <v>101</v>
      </c>
      <c r="E55" s="11">
        <v>1500</v>
      </c>
      <c r="G55" s="4">
        <v>2803.21</v>
      </c>
      <c r="I55" s="4">
        <f>12*(G55/11.5)</f>
        <v>2925.088695652174</v>
      </c>
      <c r="L55" s="8">
        <v>2000</v>
      </c>
    </row>
    <row r="56" spans="1:12" x14ac:dyDescent="0.25">
      <c r="B56" t="s">
        <v>104</v>
      </c>
      <c r="G56" s="4">
        <v>7643.4</v>
      </c>
      <c r="I56" s="4">
        <f>12*(G56/11.5)</f>
        <v>7975.7217391304348</v>
      </c>
      <c r="L56" s="8">
        <v>8500</v>
      </c>
    </row>
    <row r="58" spans="1:12" s="2" customFormat="1" x14ac:dyDescent="0.25">
      <c r="A58" s="6"/>
      <c r="B58" s="2" t="s">
        <v>103</v>
      </c>
      <c r="E58" s="13">
        <f>SUM(E45:E57)</f>
        <v>1696100</v>
      </c>
      <c r="G58" s="7">
        <f>SUM(G45:G57)</f>
        <v>1757146.69</v>
      </c>
      <c r="H58" s="7"/>
      <c r="I58" s="7">
        <f>SUM(I45:I57)</f>
        <v>1833229.6791304345</v>
      </c>
      <c r="L58" s="10">
        <f>SUM(L45:L57)</f>
        <v>1769400</v>
      </c>
    </row>
    <row r="61" spans="1:12" x14ac:dyDescent="0.25">
      <c r="B61" t="s">
        <v>171</v>
      </c>
    </row>
    <row r="62" spans="1:12" x14ac:dyDescent="0.25">
      <c r="B62" t="s">
        <v>172</v>
      </c>
      <c r="E62" s="11">
        <v>651848.62</v>
      </c>
      <c r="G62" s="4">
        <v>588876.92000000004</v>
      </c>
      <c r="I62" s="4">
        <v>588876.92000000004</v>
      </c>
      <c r="L62" s="8">
        <v>496500</v>
      </c>
    </row>
    <row r="63" spans="1:12" x14ac:dyDescent="0.25">
      <c r="B63" t="s">
        <v>173</v>
      </c>
      <c r="E63" s="11">
        <v>1699100</v>
      </c>
      <c r="G63" s="4">
        <v>1757146.69</v>
      </c>
      <c r="I63" s="4">
        <v>1833229.68</v>
      </c>
      <c r="L63" s="8">
        <v>1769400</v>
      </c>
    </row>
    <row r="64" spans="1:12" x14ac:dyDescent="0.25">
      <c r="B64" t="s">
        <v>174</v>
      </c>
      <c r="E64" s="16">
        <v>1741775</v>
      </c>
      <c r="G64" s="4">
        <v>1706785.94</v>
      </c>
      <c r="I64" s="4">
        <v>1775629.98</v>
      </c>
      <c r="L64" s="8">
        <v>1766842.2</v>
      </c>
    </row>
    <row r="65" spans="2:12" x14ac:dyDescent="0.25">
      <c r="B65" t="s">
        <v>175</v>
      </c>
      <c r="E65" s="11">
        <f>651848.62+1699100-1741775</f>
        <v>609173.62000000011</v>
      </c>
      <c r="G65" s="4">
        <f>588876.92+1757146.69-1706785.94</f>
        <v>639237.66999999993</v>
      </c>
      <c r="I65" s="4">
        <f>588876.92+1833229.68-1775629.98</f>
        <v>646476.62000000011</v>
      </c>
      <c r="L65" s="8">
        <v>499057.8</v>
      </c>
    </row>
  </sheetData>
  <sheetProtection password="EBD1" sheet="1" objects="1" scenarios="1"/>
  <printOptions gridLine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sqref="A1:XFD1048576"/>
    </sheetView>
  </sheetViews>
  <sheetFormatPr defaultRowHeight="15" x14ac:dyDescent="0.25"/>
  <cols>
    <col min="2" max="2" width="5.28515625" customWidth="1"/>
    <col min="4" max="4" width="13.5703125" customWidth="1"/>
    <col min="5" max="5" width="12.5703125" style="4" bestFit="1" customWidth="1"/>
    <col min="7" max="7" width="13.7109375" style="4" customWidth="1"/>
    <col min="8" max="8" width="3.7109375" customWidth="1"/>
    <col min="9" max="9" width="13.28515625" style="4" customWidth="1"/>
    <col min="10" max="10" width="6.140625" customWidth="1"/>
    <col min="11" max="11" width="3.7109375" customWidth="1"/>
    <col min="12" max="12" width="12.5703125" style="4" bestFit="1" customWidth="1"/>
  </cols>
  <sheetData>
    <row r="1" spans="1:13" x14ac:dyDescent="0.25">
      <c r="A1" s="1"/>
      <c r="E1" s="11"/>
      <c r="G1" s="7" t="s">
        <v>182</v>
      </c>
      <c r="H1" s="7" t="s">
        <v>0</v>
      </c>
      <c r="I1" s="7"/>
      <c r="J1" s="2"/>
      <c r="K1" s="2"/>
      <c r="L1" s="10"/>
      <c r="M1" s="14"/>
    </row>
    <row r="2" spans="1:13" x14ac:dyDescent="0.25">
      <c r="A2" s="1"/>
      <c r="E2" s="11"/>
      <c r="H2" s="4"/>
      <c r="L2" s="8"/>
      <c r="M2" s="14"/>
    </row>
    <row r="3" spans="1:13" x14ac:dyDescent="0.25">
      <c r="A3" s="1"/>
      <c r="E3" s="12" t="s">
        <v>1</v>
      </c>
      <c r="F3" s="3"/>
      <c r="G3" s="15" t="s">
        <v>144</v>
      </c>
      <c r="H3" s="4"/>
      <c r="I3" s="5" t="s">
        <v>43</v>
      </c>
      <c r="L3" s="9" t="s">
        <v>44</v>
      </c>
      <c r="M3" s="14"/>
    </row>
    <row r="5" spans="1:13" x14ac:dyDescent="0.25">
      <c r="A5" s="2" t="s">
        <v>107</v>
      </c>
    </row>
    <row r="6" spans="1:13" x14ac:dyDescent="0.25">
      <c r="A6">
        <v>5000.25</v>
      </c>
      <c r="C6" t="s">
        <v>3</v>
      </c>
      <c r="E6" s="4">
        <v>31000</v>
      </c>
      <c r="G6" s="4">
        <v>28311.22</v>
      </c>
      <c r="I6" s="4">
        <f>12*(G6/11.5)</f>
        <v>29542.142608695649</v>
      </c>
      <c r="L6" s="4">
        <v>30000</v>
      </c>
    </row>
    <row r="7" spans="1:13" x14ac:dyDescent="0.25">
      <c r="A7">
        <v>5010.25</v>
      </c>
      <c r="C7" t="s">
        <v>4</v>
      </c>
      <c r="E7" s="4">
        <v>2200</v>
      </c>
      <c r="G7" s="4">
        <v>1865.37</v>
      </c>
      <c r="I7" s="4">
        <f>12*(G7/11.5)</f>
        <v>1946.4730434782605</v>
      </c>
      <c r="L7" s="4">
        <v>2100</v>
      </c>
    </row>
    <row r="8" spans="1:13" x14ac:dyDescent="0.25">
      <c r="A8">
        <v>5022.25</v>
      </c>
      <c r="C8" t="s">
        <v>109</v>
      </c>
      <c r="E8" s="4">
        <v>2000</v>
      </c>
      <c r="G8" s="4">
        <v>0</v>
      </c>
      <c r="I8" s="4">
        <v>0</v>
      </c>
      <c r="L8" s="4">
        <v>2000</v>
      </c>
    </row>
    <row r="9" spans="1:13" x14ac:dyDescent="0.25">
      <c r="A9">
        <v>5040.25</v>
      </c>
      <c r="C9" t="s">
        <v>68</v>
      </c>
      <c r="E9" s="4">
        <v>6000</v>
      </c>
      <c r="G9" s="4">
        <v>7721.19</v>
      </c>
      <c r="I9" s="4">
        <f>12*(G9/11.5)</f>
        <v>8056.8939130434774</v>
      </c>
      <c r="L9" s="4">
        <v>7500</v>
      </c>
    </row>
    <row r="10" spans="1:13" x14ac:dyDescent="0.25">
      <c r="A10">
        <v>5030.25</v>
      </c>
      <c r="C10" t="s">
        <v>6</v>
      </c>
      <c r="E10" s="4">
        <v>2000</v>
      </c>
      <c r="G10" s="4">
        <v>1528.19</v>
      </c>
      <c r="I10" s="4">
        <f>12*(G10/11.5)</f>
        <v>1594.633043478261</v>
      </c>
      <c r="L10" s="4">
        <v>1500</v>
      </c>
    </row>
    <row r="11" spans="1:13" x14ac:dyDescent="0.25">
      <c r="A11">
        <v>5046.25</v>
      </c>
      <c r="C11" t="s">
        <v>69</v>
      </c>
      <c r="E11" s="4">
        <v>3500</v>
      </c>
      <c r="G11" s="4">
        <v>1466.91</v>
      </c>
      <c r="I11" s="4">
        <f>12*(G11/11.5)</f>
        <v>1530.6886956521739</v>
      </c>
      <c r="L11" s="4">
        <v>1500</v>
      </c>
    </row>
    <row r="12" spans="1:13" x14ac:dyDescent="0.25">
      <c r="A12">
        <v>5503.25</v>
      </c>
      <c r="C12" t="s">
        <v>124</v>
      </c>
      <c r="G12" s="4">
        <v>369</v>
      </c>
      <c r="I12" s="4">
        <v>369</v>
      </c>
      <c r="L12" s="4">
        <v>400</v>
      </c>
    </row>
    <row r="13" spans="1:13" x14ac:dyDescent="0.25">
      <c r="A13">
        <v>5050.25</v>
      </c>
      <c r="C13" t="s">
        <v>70</v>
      </c>
      <c r="E13" s="4">
        <v>75000</v>
      </c>
      <c r="G13" s="4">
        <v>58528.05</v>
      </c>
      <c r="I13" s="4">
        <v>64500</v>
      </c>
      <c r="L13" s="8">
        <v>80000</v>
      </c>
    </row>
    <row r="14" spans="1:13" x14ac:dyDescent="0.25">
      <c r="A14">
        <v>5090.25</v>
      </c>
      <c r="C14" t="s">
        <v>110</v>
      </c>
      <c r="E14" s="4">
        <v>1200</v>
      </c>
      <c r="G14" s="4">
        <v>1800.53</v>
      </c>
      <c r="I14" s="4">
        <f>12*(G14/11.5)</f>
        <v>1878.8139130434784</v>
      </c>
      <c r="L14" s="4">
        <v>2000</v>
      </c>
    </row>
    <row r="15" spans="1:13" x14ac:dyDescent="0.25">
      <c r="A15">
        <v>5140.25</v>
      </c>
      <c r="C15" t="s">
        <v>115</v>
      </c>
      <c r="E15" s="4">
        <v>4700</v>
      </c>
      <c r="G15" s="4">
        <v>4963.78</v>
      </c>
      <c r="I15" s="4">
        <f>12*(G15/11.5)</f>
        <v>5179.5965217391304</v>
      </c>
      <c r="L15" s="4">
        <v>5000</v>
      </c>
    </row>
    <row r="16" spans="1:13" x14ac:dyDescent="0.25">
      <c r="A16">
        <v>5100.25</v>
      </c>
      <c r="C16" t="s">
        <v>13</v>
      </c>
      <c r="E16" s="4">
        <v>4000</v>
      </c>
      <c r="G16" s="4">
        <v>569.62</v>
      </c>
      <c r="I16" s="4">
        <f>12*(G16/11.5)</f>
        <v>594.38608695652169</v>
      </c>
      <c r="L16" s="4">
        <v>1000</v>
      </c>
    </row>
    <row r="17" spans="1:12" x14ac:dyDescent="0.25">
      <c r="A17">
        <v>5220.25</v>
      </c>
      <c r="C17" t="s">
        <v>111</v>
      </c>
      <c r="E17" s="4">
        <v>2000</v>
      </c>
      <c r="G17" s="4">
        <v>472</v>
      </c>
      <c r="I17" s="4">
        <f>12*(G17/11.5)</f>
        <v>492.52173913043475</v>
      </c>
      <c r="L17" s="4">
        <v>1000</v>
      </c>
    </row>
    <row r="18" spans="1:12" x14ac:dyDescent="0.25">
      <c r="A18">
        <v>5300.25</v>
      </c>
      <c r="C18" t="s">
        <v>112</v>
      </c>
      <c r="E18" s="4">
        <v>4000</v>
      </c>
      <c r="G18" s="4">
        <v>4002</v>
      </c>
      <c r="I18" s="4">
        <v>4002</v>
      </c>
      <c r="L18" s="4">
        <v>4500</v>
      </c>
    </row>
    <row r="19" spans="1:12" x14ac:dyDescent="0.25">
      <c r="A19">
        <v>5500.25</v>
      </c>
      <c r="C19" t="s">
        <v>113</v>
      </c>
      <c r="E19" s="4">
        <v>10000</v>
      </c>
      <c r="G19" s="4">
        <v>7933</v>
      </c>
      <c r="I19" s="4">
        <f>12*(G19/11.5)</f>
        <v>8277.9130434782601</v>
      </c>
      <c r="L19" s="4">
        <v>10000</v>
      </c>
    </row>
    <row r="20" spans="1:12" x14ac:dyDescent="0.25">
      <c r="A20">
        <v>5600.25</v>
      </c>
      <c r="C20" t="s">
        <v>114</v>
      </c>
      <c r="G20" s="4">
        <v>4950</v>
      </c>
      <c r="I20" s="4">
        <v>4950</v>
      </c>
      <c r="L20" s="4">
        <v>5000</v>
      </c>
    </row>
    <row r="21" spans="1:12" x14ac:dyDescent="0.25">
      <c r="A21">
        <v>5190.25</v>
      </c>
      <c r="C21" t="s">
        <v>77</v>
      </c>
      <c r="E21" s="4">
        <v>25000</v>
      </c>
      <c r="G21" s="4">
        <v>27743.56</v>
      </c>
      <c r="I21" s="4">
        <f t="shared" ref="I21:I26" si="0">12*(G21/11.5)</f>
        <v>28949.801739130435</v>
      </c>
      <c r="L21" s="4">
        <v>25000</v>
      </c>
    </row>
    <row r="22" spans="1:12" x14ac:dyDescent="0.25">
      <c r="A22">
        <v>5191.25</v>
      </c>
      <c r="C22" t="s">
        <v>116</v>
      </c>
      <c r="E22" s="4">
        <v>12000</v>
      </c>
      <c r="G22" s="4">
        <v>8296.11</v>
      </c>
      <c r="I22" s="4">
        <f t="shared" si="0"/>
        <v>8656.8104347826102</v>
      </c>
      <c r="L22" s="4">
        <v>10000</v>
      </c>
    </row>
    <row r="23" spans="1:12" x14ac:dyDescent="0.25">
      <c r="A23">
        <v>5110.25</v>
      </c>
      <c r="C23" t="s">
        <v>117</v>
      </c>
      <c r="E23" s="4">
        <v>2000</v>
      </c>
      <c r="G23" s="4">
        <v>1499.37</v>
      </c>
      <c r="I23" s="4">
        <f t="shared" si="0"/>
        <v>1564.56</v>
      </c>
      <c r="L23" s="4">
        <v>1500</v>
      </c>
    </row>
    <row r="24" spans="1:12" x14ac:dyDescent="0.25">
      <c r="A24">
        <v>5310.25</v>
      </c>
      <c r="C24" t="s">
        <v>118</v>
      </c>
      <c r="E24" s="4">
        <v>2000</v>
      </c>
      <c r="G24" s="4">
        <v>2477.34</v>
      </c>
      <c r="I24" s="4">
        <f t="shared" si="0"/>
        <v>2585.050434782609</v>
      </c>
      <c r="L24" s="4">
        <v>3000</v>
      </c>
    </row>
    <row r="25" spans="1:12" x14ac:dyDescent="0.25">
      <c r="A25">
        <v>5950.25</v>
      </c>
      <c r="C25" t="s">
        <v>26</v>
      </c>
      <c r="E25" s="4">
        <v>2000</v>
      </c>
      <c r="G25" s="4">
        <v>603.19000000000005</v>
      </c>
      <c r="I25" s="4">
        <f t="shared" si="0"/>
        <v>629.41565217391303</v>
      </c>
      <c r="L25" s="4">
        <v>2000</v>
      </c>
    </row>
    <row r="26" spans="1:12" x14ac:dyDescent="0.25">
      <c r="A26">
        <v>5925.25</v>
      </c>
      <c r="C26" t="s">
        <v>119</v>
      </c>
      <c r="E26" s="4">
        <v>8000</v>
      </c>
      <c r="G26" s="4">
        <v>6845.51</v>
      </c>
      <c r="I26" s="4">
        <f t="shared" si="0"/>
        <v>7143.1408695652171</v>
      </c>
      <c r="L26" s="4">
        <v>8000</v>
      </c>
    </row>
    <row r="27" spans="1:12" x14ac:dyDescent="0.25">
      <c r="A27">
        <v>5800.25</v>
      </c>
      <c r="C27" t="s">
        <v>120</v>
      </c>
      <c r="E27" s="4">
        <v>29234</v>
      </c>
      <c r="G27" s="4">
        <v>317</v>
      </c>
      <c r="I27" s="4">
        <v>9317</v>
      </c>
    </row>
    <row r="28" spans="1:12" x14ac:dyDescent="0.25">
      <c r="A28">
        <v>5026.25</v>
      </c>
      <c r="C28" t="s">
        <v>121</v>
      </c>
      <c r="G28" s="4">
        <v>8283.66</v>
      </c>
      <c r="I28" s="4">
        <f>12*(G28/11)</f>
        <v>9036.7199999999993</v>
      </c>
      <c r="L28" s="4">
        <v>9036.7199999999993</v>
      </c>
    </row>
    <row r="29" spans="1:12" x14ac:dyDescent="0.25">
      <c r="C29" t="s">
        <v>170</v>
      </c>
      <c r="E29" s="4">
        <v>20000</v>
      </c>
      <c r="G29" s="4">
        <v>5000</v>
      </c>
      <c r="I29" s="4">
        <v>5000</v>
      </c>
      <c r="L29" s="8">
        <v>20000</v>
      </c>
    </row>
    <row r="30" spans="1:12" x14ac:dyDescent="0.25">
      <c r="A30" t="s">
        <v>134</v>
      </c>
      <c r="C30" t="s">
        <v>123</v>
      </c>
      <c r="E30" s="4">
        <v>72000</v>
      </c>
      <c r="G30" s="4">
        <v>0</v>
      </c>
      <c r="L30" s="4">
        <v>0</v>
      </c>
    </row>
    <row r="31" spans="1:12" x14ac:dyDescent="0.25">
      <c r="C31" t="s">
        <v>102</v>
      </c>
    </row>
    <row r="32" spans="1:12" x14ac:dyDescent="0.25">
      <c r="B32" t="s">
        <v>125</v>
      </c>
    </row>
    <row r="33" spans="2:12" x14ac:dyDescent="0.25">
      <c r="C33" t="s">
        <v>34</v>
      </c>
      <c r="E33" s="4">
        <v>76000</v>
      </c>
      <c r="G33" s="4">
        <v>71961.53</v>
      </c>
      <c r="I33" s="4">
        <f>12*(G33/11.5)</f>
        <v>75090.29217391304</v>
      </c>
      <c r="L33" s="4">
        <v>76500</v>
      </c>
    </row>
    <row r="34" spans="2:12" x14ac:dyDescent="0.25">
      <c r="C34" t="s">
        <v>35</v>
      </c>
      <c r="E34" s="4">
        <v>6460</v>
      </c>
      <c r="G34" s="4">
        <v>5773.84</v>
      </c>
      <c r="I34" s="4">
        <f>12*(G34/11.5)</f>
        <v>6024.876521739131</v>
      </c>
      <c r="L34" s="4">
        <v>6500</v>
      </c>
    </row>
    <row r="36" spans="2:12" x14ac:dyDescent="0.25">
      <c r="E36" s="12" t="s">
        <v>1</v>
      </c>
      <c r="F36" s="3"/>
      <c r="G36" s="15" t="s">
        <v>144</v>
      </c>
      <c r="H36" s="4"/>
      <c r="I36" s="5" t="s">
        <v>43</v>
      </c>
      <c r="L36" s="9" t="s">
        <v>44</v>
      </c>
    </row>
    <row r="37" spans="2:12" x14ac:dyDescent="0.25">
      <c r="C37" t="s">
        <v>28</v>
      </c>
      <c r="E37" s="4">
        <v>4000</v>
      </c>
      <c r="G37" s="4">
        <v>2195.04</v>
      </c>
      <c r="I37" s="4">
        <v>2195.04</v>
      </c>
      <c r="L37" s="4">
        <v>3000</v>
      </c>
    </row>
    <row r="38" spans="2:12" x14ac:dyDescent="0.25">
      <c r="C38" t="s">
        <v>126</v>
      </c>
      <c r="E38" s="4">
        <v>10800</v>
      </c>
      <c r="G38" s="4">
        <v>8916.1</v>
      </c>
      <c r="I38" s="4">
        <f>12*(G38/11.5)</f>
        <v>9303.7565217391311</v>
      </c>
      <c r="L38" s="4">
        <v>12200</v>
      </c>
    </row>
    <row r="39" spans="2:12" x14ac:dyDescent="0.25">
      <c r="C39" t="s">
        <v>127</v>
      </c>
      <c r="E39" s="4">
        <v>3800</v>
      </c>
      <c r="G39" s="4">
        <v>4096.24</v>
      </c>
      <c r="I39" s="4">
        <f>12*(G39/11.5)</f>
        <v>4274.337391304347</v>
      </c>
      <c r="L39" s="4">
        <v>4400</v>
      </c>
    </row>
    <row r="40" spans="2:12" x14ac:dyDescent="0.25">
      <c r="B40" t="s">
        <v>128</v>
      </c>
    </row>
    <row r="41" spans="2:12" x14ac:dyDescent="0.25">
      <c r="C41" t="s">
        <v>129</v>
      </c>
      <c r="E41" s="4">
        <v>3500</v>
      </c>
      <c r="G41" s="4">
        <v>426</v>
      </c>
      <c r="I41" s="4">
        <v>426</v>
      </c>
      <c r="L41" s="4">
        <v>500</v>
      </c>
    </row>
    <row r="42" spans="2:12" x14ac:dyDescent="0.25">
      <c r="C42" t="s">
        <v>130</v>
      </c>
      <c r="G42" s="4">
        <v>1360</v>
      </c>
      <c r="I42" s="4">
        <v>1360</v>
      </c>
      <c r="L42" s="4">
        <v>1500</v>
      </c>
    </row>
    <row r="43" spans="2:12" x14ac:dyDescent="0.25">
      <c r="C43" t="s">
        <v>131</v>
      </c>
      <c r="G43" s="4">
        <v>860</v>
      </c>
      <c r="I43" s="4">
        <v>860</v>
      </c>
      <c r="L43" s="4">
        <v>1000</v>
      </c>
    </row>
    <row r="44" spans="2:12" x14ac:dyDescent="0.25">
      <c r="C44" t="s">
        <v>132</v>
      </c>
      <c r="G44" s="4">
        <v>275</v>
      </c>
      <c r="I44" s="4">
        <v>275</v>
      </c>
      <c r="L44" s="4">
        <v>300</v>
      </c>
    </row>
    <row r="45" spans="2:12" x14ac:dyDescent="0.25">
      <c r="C45" t="s">
        <v>29</v>
      </c>
      <c r="E45" s="4">
        <v>2600</v>
      </c>
      <c r="G45" s="4">
        <v>2080</v>
      </c>
      <c r="I45" s="4">
        <v>2080</v>
      </c>
      <c r="L45" s="4">
        <v>3000</v>
      </c>
    </row>
    <row r="47" spans="2:12" x14ac:dyDescent="0.25">
      <c r="B47" s="2" t="s">
        <v>133</v>
      </c>
      <c r="E47" s="4">
        <f>SUM(E5:E45)</f>
        <v>426994</v>
      </c>
      <c r="G47" s="4">
        <f>SUM(G4:G45)</f>
        <v>283490.34999999998</v>
      </c>
      <c r="I47" s="4">
        <f>SUM(I4:I45)</f>
        <v>307686.86434782611</v>
      </c>
      <c r="L47" s="4">
        <f>SUM(L5:L46)</f>
        <v>340936.72</v>
      </c>
    </row>
    <row r="49" spans="1:12" x14ac:dyDescent="0.25">
      <c r="A49" s="2" t="s">
        <v>45</v>
      </c>
      <c r="E49" s="12" t="s">
        <v>1</v>
      </c>
      <c r="F49" s="3"/>
      <c r="G49" s="15" t="s">
        <v>144</v>
      </c>
      <c r="H49" s="4"/>
      <c r="I49" s="5" t="s">
        <v>43</v>
      </c>
      <c r="L49" s="9" t="s">
        <v>44</v>
      </c>
    </row>
    <row r="50" spans="1:12" x14ac:dyDescent="0.25">
      <c r="C50" t="s">
        <v>145</v>
      </c>
      <c r="E50" s="4">
        <v>2000</v>
      </c>
      <c r="G50" s="4">
        <v>2920</v>
      </c>
      <c r="I50" s="4">
        <v>3000</v>
      </c>
      <c r="L50" s="4">
        <v>3000</v>
      </c>
    </row>
    <row r="51" spans="1:12" x14ac:dyDescent="0.25">
      <c r="C51" t="s">
        <v>135</v>
      </c>
      <c r="E51" s="4">
        <v>170000</v>
      </c>
      <c r="G51" s="4">
        <v>143801.82999999999</v>
      </c>
      <c r="I51" s="4">
        <f t="shared" ref="I51:I56" si="1">12*(G51/11)</f>
        <v>156874.72363636363</v>
      </c>
      <c r="L51" s="4">
        <v>155000</v>
      </c>
    </row>
    <row r="52" spans="1:12" x14ac:dyDescent="0.25">
      <c r="C52" t="s">
        <v>136</v>
      </c>
      <c r="E52" s="4">
        <v>115000</v>
      </c>
      <c r="G52" s="4">
        <v>116797.1</v>
      </c>
      <c r="I52" s="4">
        <f t="shared" si="1"/>
        <v>127415.01818181819</v>
      </c>
      <c r="L52" s="4">
        <v>125000</v>
      </c>
    </row>
    <row r="53" spans="1:12" x14ac:dyDescent="0.25">
      <c r="C53" t="s">
        <v>137</v>
      </c>
      <c r="E53" s="4">
        <v>1200</v>
      </c>
      <c r="G53" s="4">
        <v>2250</v>
      </c>
      <c r="I53" s="4">
        <f t="shared" si="1"/>
        <v>2454.5454545454545</v>
      </c>
      <c r="L53" s="4">
        <v>2000</v>
      </c>
    </row>
    <row r="54" spans="1:12" x14ac:dyDescent="0.25">
      <c r="C54" t="s">
        <v>138</v>
      </c>
      <c r="E54" s="4">
        <v>800</v>
      </c>
      <c r="G54" s="4">
        <v>200</v>
      </c>
      <c r="I54" s="4">
        <f t="shared" si="1"/>
        <v>218.18181818181819</v>
      </c>
      <c r="L54" s="4">
        <v>200</v>
      </c>
    </row>
    <row r="55" spans="1:12" x14ac:dyDescent="0.25">
      <c r="C55" t="s">
        <v>139</v>
      </c>
      <c r="E55" s="4">
        <v>1200</v>
      </c>
      <c r="G55" s="4">
        <v>51.71</v>
      </c>
      <c r="I55" s="4">
        <f t="shared" si="1"/>
        <v>56.410909090909094</v>
      </c>
      <c r="L55" s="4">
        <v>60</v>
      </c>
    </row>
    <row r="56" spans="1:12" x14ac:dyDescent="0.25">
      <c r="C56" t="s">
        <v>140</v>
      </c>
      <c r="E56" s="4">
        <v>3500</v>
      </c>
      <c r="G56" s="4">
        <v>675.25</v>
      </c>
      <c r="I56" s="4">
        <f t="shared" si="1"/>
        <v>736.63636363636363</v>
      </c>
      <c r="L56" s="4">
        <v>1000</v>
      </c>
    </row>
    <row r="57" spans="1:12" x14ac:dyDescent="0.25">
      <c r="C57" t="s">
        <v>141</v>
      </c>
      <c r="E57" s="4">
        <v>50000</v>
      </c>
      <c r="I57" s="4">
        <v>20000</v>
      </c>
      <c r="L57" s="8">
        <v>60000</v>
      </c>
    </row>
    <row r="59" spans="1:12" x14ac:dyDescent="0.25">
      <c r="C59" t="s">
        <v>142</v>
      </c>
      <c r="E59" s="4">
        <f>SUM(E51:E58)</f>
        <v>341700</v>
      </c>
      <c r="G59" s="4">
        <f>SUM(G51:G58)</f>
        <v>263775.89</v>
      </c>
      <c r="I59" s="4">
        <f>SUM(I50:I58)</f>
        <v>310755.51636363636</v>
      </c>
      <c r="L59" s="4">
        <f>SUM(L51:L58)</f>
        <v>343260</v>
      </c>
    </row>
    <row r="61" spans="1:12" x14ac:dyDescent="0.25">
      <c r="A61" t="s">
        <v>176</v>
      </c>
    </row>
    <row r="62" spans="1:12" x14ac:dyDescent="0.25">
      <c r="B62" t="s">
        <v>177</v>
      </c>
      <c r="E62" s="4">
        <v>137425</v>
      </c>
      <c r="G62" s="4">
        <v>31387.39</v>
      </c>
      <c r="I62" s="4">
        <v>31387.39</v>
      </c>
      <c r="L62" s="4">
        <v>32000</v>
      </c>
    </row>
    <row r="63" spans="1:12" x14ac:dyDescent="0.25">
      <c r="B63" t="s">
        <v>63</v>
      </c>
      <c r="E63" s="4">
        <v>341700</v>
      </c>
      <c r="G63" s="4">
        <v>263775.89</v>
      </c>
      <c r="I63" s="4">
        <v>310755.52</v>
      </c>
      <c r="L63" s="4">
        <v>343260</v>
      </c>
    </row>
    <row r="64" spans="1:12" x14ac:dyDescent="0.25">
      <c r="B64" t="s">
        <v>178</v>
      </c>
      <c r="E64" s="4">
        <v>424494</v>
      </c>
      <c r="G64" s="4">
        <v>283490.34999999998</v>
      </c>
      <c r="I64" s="4">
        <v>307686.86</v>
      </c>
      <c r="L64" s="4">
        <v>340936.72</v>
      </c>
    </row>
    <row r="65" spans="2:12" x14ac:dyDescent="0.25">
      <c r="B65" t="s">
        <v>179</v>
      </c>
      <c r="E65" s="4">
        <v>54631</v>
      </c>
      <c r="G65" s="4">
        <v>11672.93</v>
      </c>
      <c r="I65" s="4">
        <v>34456.050000000003</v>
      </c>
      <c r="L65" s="4">
        <v>34323.279999999999</v>
      </c>
    </row>
  </sheetData>
  <sheetProtection password="EBD1" sheet="1" objects="1" scenarios="1"/>
  <pageMargins left="0.7" right="0.7" top="0.75" bottom="0.75" header="0.3" footer="0.3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Letter</vt:lpstr>
      <vt:lpstr>General Fund</vt:lpstr>
      <vt:lpstr>Electric Fund</vt:lpstr>
      <vt:lpstr>Water Fund</vt:lpstr>
      <vt:lpstr>'General Fund'!Print_Area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</dc:creator>
  <cp:lastModifiedBy>Timpson</cp:lastModifiedBy>
  <cp:lastPrinted>2013-11-05T01:11:25Z</cp:lastPrinted>
  <dcterms:created xsi:type="dcterms:W3CDTF">2013-07-16T01:18:12Z</dcterms:created>
  <dcterms:modified xsi:type="dcterms:W3CDTF">2013-11-05T01:11:36Z</dcterms:modified>
  <cp:contentStatus/>
</cp:coreProperties>
</file>